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Mark Hutcheson\00 - Compliance\01 - Environmental\Pollution Monitoring\4612 - Moorebank Landfill\Water Monitoring\2015\"/>
    </mc:Choice>
  </mc:AlternateContent>
  <bookViews>
    <workbookView xWindow="2940" yWindow="3780" windowWidth="9675" windowHeight="7755"/>
  </bookViews>
  <sheets>
    <sheet name="MP 1" sheetId="11" r:id="rId1"/>
    <sheet name="MP 2" sheetId="10" r:id="rId2"/>
    <sheet name="MP 3" sheetId="9" r:id="rId3"/>
    <sheet name="MP 4" sheetId="8" r:id="rId4"/>
    <sheet name="MP 5" sheetId="7" r:id="rId5"/>
    <sheet name="MP 7 " sheetId="6" r:id="rId6"/>
    <sheet name="MP 8" sheetId="4" r:id="rId7"/>
    <sheet name="MP 9" sheetId="1" r:id="rId8"/>
    <sheet name="MP 10" sheetId="2" r:id="rId9"/>
  </sheets>
  <definedNames>
    <definedName name="_xlnm.Print_Area" localSheetId="0">'MP 1'!$A$1:$T$35</definedName>
    <definedName name="_xlnm.Print_Area" localSheetId="8">'MP 10'!$A$1:$S$35</definedName>
    <definedName name="_xlnm.Print_Area" localSheetId="1">'MP 2'!$A$1:$T$35</definedName>
    <definedName name="_xlnm.Print_Area" localSheetId="2">'MP 3'!$A$1:$T$35</definedName>
    <definedName name="_xlnm.Print_Area" localSheetId="3">'MP 4'!$A$1:$T$35</definedName>
    <definedName name="_xlnm.Print_Area" localSheetId="4">'MP 5'!$A$1:$T$35</definedName>
    <definedName name="_xlnm.Print_Area" localSheetId="5">'MP 7 '!$A$1:$T$35</definedName>
    <definedName name="_xlnm.Print_Area" localSheetId="6">'MP 8'!$A$1:$T$35</definedName>
    <definedName name="_xlnm.Print_Area" localSheetId="7">'MP 9'!$A$1:$T$35</definedName>
    <definedName name="_xlnm.Print_Titles" localSheetId="8">'MP 10'!$B:$L</definedName>
  </definedNames>
  <calcPr calcId="162913"/>
</workbook>
</file>

<file path=xl/calcChain.xml><?xml version="1.0" encoding="utf-8"?>
<calcChain xmlns="http://schemas.openxmlformats.org/spreadsheetml/2006/main">
  <c r="J30" i="6" l="1"/>
  <c r="K30" i="6"/>
  <c r="L30" i="6"/>
  <c r="M30" i="6"/>
  <c r="N30" i="6"/>
  <c r="O30" i="6"/>
  <c r="P30" i="6"/>
  <c r="Q30" i="6"/>
  <c r="R30" i="6"/>
  <c r="S30" i="6"/>
  <c r="T30" i="6"/>
  <c r="I30" i="6"/>
  <c r="O29" i="6"/>
  <c r="F29" i="6" s="1"/>
  <c r="I29" i="6"/>
  <c r="O28" i="6"/>
  <c r="I28" i="6"/>
  <c r="H28" i="6" s="1"/>
  <c r="L27" i="6"/>
  <c r="O27" i="6"/>
  <c r="R27" i="6"/>
  <c r="I27" i="6"/>
  <c r="F27" i="6" s="1"/>
  <c r="L26" i="6"/>
  <c r="O26" i="6"/>
  <c r="E26" i="6" s="1"/>
  <c r="R26" i="6"/>
  <c r="G26" i="6" s="1"/>
  <c r="I26" i="6"/>
  <c r="L21" i="6"/>
  <c r="O21" i="6"/>
  <c r="R21" i="6"/>
  <c r="I21" i="6"/>
  <c r="H21" i="6" s="1"/>
  <c r="L20" i="6"/>
  <c r="G20" i="6" s="1"/>
  <c r="O20" i="6"/>
  <c r="R20" i="6"/>
  <c r="I20" i="6"/>
  <c r="H20" i="6" s="1"/>
  <c r="L18" i="6"/>
  <c r="O18" i="6"/>
  <c r="R18" i="6"/>
  <c r="I18" i="6"/>
  <c r="O16" i="6"/>
  <c r="G16" i="6" s="1"/>
  <c r="I16" i="6"/>
  <c r="L14" i="6"/>
  <c r="O14" i="6"/>
  <c r="R14" i="6"/>
  <c r="I14" i="6"/>
  <c r="O11" i="6"/>
  <c r="I11" i="6"/>
  <c r="H11" i="6" s="1"/>
  <c r="O10" i="6"/>
  <c r="I10" i="6"/>
  <c r="F16" i="6"/>
  <c r="G21" i="6"/>
  <c r="H26" i="6"/>
  <c r="O9" i="6"/>
  <c r="F9" i="6" s="1"/>
  <c r="I9" i="6"/>
  <c r="H9" i="6" s="1"/>
  <c r="E21" i="6"/>
  <c r="L8" i="6"/>
  <c r="H8" i="6" s="1"/>
  <c r="O8" i="6"/>
  <c r="G8" i="6" s="1"/>
  <c r="R8" i="6"/>
  <c r="I8" i="6"/>
  <c r="F8" i="6" s="1"/>
  <c r="G9" i="6" l="1"/>
  <c r="E20" i="6"/>
  <c r="H29" i="6"/>
  <c r="G11" i="6"/>
  <c r="H30" i="6"/>
  <c r="E8" i="6"/>
  <c r="E16" i="6"/>
  <c r="G29" i="6"/>
  <c r="F26" i="6"/>
  <c r="H16" i="6"/>
  <c r="F11" i="6"/>
  <c r="E11" i="6"/>
  <c r="F21" i="6"/>
  <c r="E29" i="6"/>
  <c r="E9" i="6"/>
  <c r="H14" i="6"/>
  <c r="G30" i="6"/>
  <c r="F30" i="6"/>
  <c r="E30" i="6"/>
  <c r="F28" i="6"/>
  <c r="G28" i="6"/>
  <c r="E28" i="6"/>
  <c r="H27" i="6"/>
  <c r="G27" i="6"/>
  <c r="E27" i="6"/>
  <c r="F20" i="6"/>
  <c r="F18" i="6"/>
  <c r="G18" i="6"/>
  <c r="E18" i="6"/>
  <c r="H18" i="6"/>
  <c r="G14" i="6"/>
  <c r="E14" i="6"/>
  <c r="F14" i="6"/>
  <c r="E10" i="6"/>
  <c r="G30" i="11"/>
  <c r="G27" i="11"/>
  <c r="G26" i="11"/>
  <c r="G21" i="11"/>
  <c r="G18" i="11"/>
  <c r="G14" i="11"/>
  <c r="G11" i="11"/>
  <c r="G8" i="11"/>
  <c r="F8" i="11"/>
  <c r="G30" i="10"/>
  <c r="G27" i="10"/>
  <c r="G26" i="10"/>
  <c r="G21" i="10"/>
  <c r="G18" i="10"/>
  <c r="G16" i="10"/>
  <c r="G14" i="10"/>
  <c r="G8" i="10"/>
  <c r="F8" i="10"/>
  <c r="G30" i="9"/>
  <c r="G29" i="9"/>
  <c r="G28" i="9"/>
  <c r="G27" i="9"/>
  <c r="G26" i="9"/>
  <c r="G21" i="9"/>
  <c r="G18" i="9"/>
  <c r="G16" i="9"/>
  <c r="G14" i="9"/>
  <c r="G9" i="9"/>
  <c r="G30" i="8"/>
  <c r="G27" i="8"/>
  <c r="G26" i="8"/>
  <c r="G21" i="8"/>
  <c r="G18" i="8"/>
  <c r="G16" i="8"/>
  <c r="G14" i="8"/>
  <c r="G8" i="8"/>
  <c r="G30" i="7"/>
  <c r="G29" i="7"/>
  <c r="G27" i="7"/>
  <c r="G26" i="7"/>
  <c r="G21" i="7"/>
  <c r="H20" i="7"/>
  <c r="G20" i="7"/>
  <c r="F20" i="7"/>
  <c r="G18" i="7"/>
  <c r="G16" i="7"/>
  <c r="G14" i="7"/>
  <c r="G9" i="7"/>
  <c r="G30" i="4"/>
  <c r="G26" i="4"/>
  <c r="H20" i="4"/>
  <c r="G20" i="4"/>
  <c r="G16" i="4"/>
  <c r="G14" i="4"/>
  <c r="G12" i="4"/>
  <c r="G18" i="4"/>
  <c r="G22" i="4"/>
  <c r="G27" i="4"/>
  <c r="G8" i="4"/>
  <c r="G30" i="1"/>
  <c r="G26" i="1"/>
  <c r="H20" i="1"/>
  <c r="G20" i="1"/>
  <c r="G16" i="1"/>
  <c r="G14" i="1"/>
  <c r="G8" i="1"/>
  <c r="G20" i="2"/>
  <c r="G30" i="2"/>
  <c r="E9" i="2"/>
  <c r="E10" i="2"/>
  <c r="E11" i="2"/>
  <c r="E12" i="2"/>
  <c r="E13" i="2"/>
  <c r="E14" i="2"/>
  <c r="E15" i="2"/>
  <c r="E16" i="2"/>
  <c r="E17" i="2"/>
  <c r="E18" i="2"/>
  <c r="E19" i="2"/>
  <c r="E20" i="2"/>
  <c r="E21" i="2"/>
  <c r="E22" i="2"/>
  <c r="E23" i="2"/>
  <c r="E24" i="2"/>
  <c r="E25" i="2"/>
  <c r="E26" i="2"/>
  <c r="E27" i="2"/>
  <c r="E28" i="2"/>
  <c r="E29" i="2"/>
  <c r="E30" i="2"/>
  <c r="G27" i="2"/>
  <c r="G26" i="2"/>
  <c r="G21" i="2"/>
  <c r="G18" i="2"/>
  <c r="G16" i="2" l="1"/>
  <c r="G14" i="2"/>
  <c r="G12" i="2"/>
  <c r="G8" i="2"/>
  <c r="E8" i="11"/>
  <c r="H8" i="11"/>
  <c r="E9" i="11"/>
  <c r="E10" i="11"/>
  <c r="E11" i="11"/>
  <c r="F11" i="11"/>
  <c r="H11" i="11"/>
  <c r="E12" i="11"/>
  <c r="G12" i="11"/>
  <c r="E13" i="11"/>
  <c r="E14" i="11"/>
  <c r="F14" i="11"/>
  <c r="H14" i="11"/>
  <c r="E15" i="11"/>
  <c r="E16" i="11"/>
  <c r="E17" i="11"/>
  <c r="E18" i="11"/>
  <c r="F18" i="11"/>
  <c r="H18" i="11"/>
  <c r="E19" i="11"/>
  <c r="E20" i="11"/>
  <c r="G20" i="11"/>
  <c r="E21" i="11"/>
  <c r="F21" i="11"/>
  <c r="H21" i="11"/>
  <c r="E22" i="11"/>
  <c r="E23" i="11"/>
  <c r="E24" i="11"/>
  <c r="E25" i="11"/>
  <c r="E26" i="11"/>
  <c r="F26" i="11"/>
  <c r="H26" i="11"/>
  <c r="E27" i="11"/>
  <c r="F27" i="11"/>
  <c r="H27" i="11"/>
  <c r="E28" i="11"/>
  <c r="E29" i="11"/>
  <c r="E30" i="11"/>
  <c r="F30" i="11"/>
  <c r="H30" i="11"/>
  <c r="E8" i="2"/>
  <c r="F8" i="2"/>
  <c r="H8" i="2"/>
  <c r="F14" i="2"/>
  <c r="H14" i="2"/>
  <c r="F16" i="2"/>
  <c r="H16" i="2"/>
  <c r="F18" i="2"/>
  <c r="H18" i="2"/>
  <c r="F19" i="2"/>
  <c r="G22" i="2"/>
  <c r="H22" i="2"/>
  <c r="F26" i="2"/>
  <c r="H26" i="2"/>
  <c r="F27" i="2"/>
  <c r="H27" i="2"/>
  <c r="F29" i="2"/>
  <c r="G29" i="2"/>
  <c r="H29" i="2"/>
  <c r="F30" i="2"/>
  <c r="H30" i="2"/>
  <c r="E8" i="10"/>
  <c r="H8" i="10"/>
  <c r="E9" i="10"/>
  <c r="E10" i="10"/>
  <c r="E11" i="10"/>
  <c r="F11" i="10"/>
  <c r="H11" i="10"/>
  <c r="G11" i="10" s="1"/>
  <c r="E12" i="10"/>
  <c r="E13" i="10"/>
  <c r="E14" i="10"/>
  <c r="F14" i="10"/>
  <c r="H14" i="10"/>
  <c r="E15" i="10"/>
  <c r="E16" i="10"/>
  <c r="F16" i="10"/>
  <c r="H16" i="10"/>
  <c r="E17" i="10"/>
  <c r="E18" i="10"/>
  <c r="F18" i="10"/>
  <c r="H18" i="10"/>
  <c r="E19" i="10"/>
  <c r="E20" i="10"/>
  <c r="G20" i="10"/>
  <c r="E21" i="10"/>
  <c r="F21" i="10"/>
  <c r="H21" i="10"/>
  <c r="E22" i="10"/>
  <c r="E23" i="10"/>
  <c r="E24" i="10"/>
  <c r="E25" i="10"/>
  <c r="E26" i="10"/>
  <c r="F26" i="10"/>
  <c r="H26" i="10"/>
  <c r="E27" i="10"/>
  <c r="F27" i="10"/>
  <c r="H27" i="10"/>
  <c r="E28" i="10"/>
  <c r="E29" i="10"/>
  <c r="E30" i="10"/>
  <c r="F30" i="10"/>
  <c r="H30" i="10"/>
  <c r="E8" i="9"/>
  <c r="G8" i="9"/>
  <c r="E9" i="9"/>
  <c r="F9" i="9"/>
  <c r="H9" i="9"/>
  <c r="E10" i="9"/>
  <c r="E11" i="9"/>
  <c r="E12" i="9"/>
  <c r="F12" i="9"/>
  <c r="G12" i="9"/>
  <c r="E13" i="9"/>
  <c r="E14" i="9"/>
  <c r="F14" i="9"/>
  <c r="H14" i="9"/>
  <c r="E15" i="9"/>
  <c r="E16" i="9"/>
  <c r="F16" i="9"/>
  <c r="H16" i="9"/>
  <c r="E17" i="9"/>
  <c r="E18" i="9"/>
  <c r="F18" i="9"/>
  <c r="H18" i="9"/>
  <c r="E19" i="9"/>
  <c r="E20" i="9"/>
  <c r="E21" i="9"/>
  <c r="F21" i="9"/>
  <c r="H21" i="9"/>
  <c r="E22" i="9"/>
  <c r="E23" i="9"/>
  <c r="E24" i="9"/>
  <c r="E25" i="9"/>
  <c r="E26" i="9"/>
  <c r="F26" i="9"/>
  <c r="H26" i="9"/>
  <c r="E27" i="9"/>
  <c r="F27" i="9"/>
  <c r="H27" i="9"/>
  <c r="E28" i="9"/>
  <c r="F28" i="9"/>
  <c r="H28" i="9"/>
  <c r="E29" i="9"/>
  <c r="F29" i="9"/>
  <c r="H29" i="9"/>
  <c r="E30" i="9"/>
  <c r="F30" i="9"/>
  <c r="H30" i="9"/>
  <c r="E8" i="8"/>
  <c r="F8" i="8"/>
  <c r="H8" i="8"/>
  <c r="E9" i="8"/>
  <c r="E10" i="8"/>
  <c r="E11" i="8"/>
  <c r="E12" i="8"/>
  <c r="G12" i="8"/>
  <c r="E13" i="8"/>
  <c r="E14" i="8"/>
  <c r="F14" i="8"/>
  <c r="H14" i="8"/>
  <c r="E15" i="8"/>
  <c r="E16" i="8"/>
  <c r="F16" i="8"/>
  <c r="H16" i="8"/>
  <c r="E17" i="8"/>
  <c r="E18" i="8"/>
  <c r="F18" i="8"/>
  <c r="H18" i="8"/>
  <c r="E19" i="8"/>
  <c r="E20" i="8"/>
  <c r="G20" i="8"/>
  <c r="E21" i="8"/>
  <c r="F21" i="8"/>
  <c r="H21" i="8"/>
  <c r="E22" i="8"/>
  <c r="E23" i="8"/>
  <c r="E24" i="8"/>
  <c r="E25" i="8"/>
  <c r="E26" i="8"/>
  <c r="F26" i="8"/>
  <c r="H26" i="8"/>
  <c r="E27" i="8"/>
  <c r="F27" i="8"/>
  <c r="H27" i="8"/>
  <c r="E28" i="8"/>
  <c r="E29" i="8"/>
  <c r="E30" i="8"/>
  <c r="F30" i="8"/>
  <c r="H30" i="8"/>
  <c r="E8" i="7"/>
  <c r="G8" i="7"/>
  <c r="E9" i="7"/>
  <c r="F9" i="7"/>
  <c r="H9" i="7"/>
  <c r="E10" i="7"/>
  <c r="E11" i="7"/>
  <c r="E12" i="7"/>
  <c r="G12" i="7"/>
  <c r="E13" i="7"/>
  <c r="E14" i="7"/>
  <c r="F14" i="7"/>
  <c r="H14" i="7"/>
  <c r="E15" i="7"/>
  <c r="E16" i="7"/>
  <c r="F16" i="7"/>
  <c r="H16" i="7"/>
  <c r="E17" i="7"/>
  <c r="E18" i="7"/>
  <c r="F18" i="7"/>
  <c r="H18" i="7"/>
  <c r="E19" i="7"/>
  <c r="E20" i="7"/>
  <c r="E21" i="7"/>
  <c r="F21" i="7"/>
  <c r="H21" i="7"/>
  <c r="E22" i="7"/>
  <c r="E23" i="7"/>
  <c r="E24" i="7"/>
  <c r="E25" i="7"/>
  <c r="E26" i="7"/>
  <c r="F26" i="7"/>
  <c r="H26" i="7"/>
  <c r="E27" i="7"/>
  <c r="F27" i="7"/>
  <c r="H27" i="7"/>
  <c r="E28" i="7"/>
  <c r="E29" i="7"/>
  <c r="F29" i="7"/>
  <c r="H29" i="7"/>
  <c r="E30" i="7"/>
  <c r="F30" i="7"/>
  <c r="H30" i="7"/>
  <c r="E8" i="4"/>
  <c r="F8" i="4"/>
  <c r="H8" i="4"/>
  <c r="E9" i="4"/>
  <c r="E10" i="4"/>
  <c r="E11" i="4"/>
  <c r="E12" i="4"/>
  <c r="E13" i="4"/>
  <c r="E14" i="4"/>
  <c r="F14" i="4"/>
  <c r="H14" i="4"/>
  <c r="E15" i="4"/>
  <c r="E16" i="4"/>
  <c r="F16" i="4"/>
  <c r="H16" i="4"/>
  <c r="E17" i="4"/>
  <c r="E18" i="4"/>
  <c r="E19" i="4"/>
  <c r="E20" i="4"/>
  <c r="F20" i="4"/>
  <c r="E21" i="4"/>
  <c r="E22" i="4"/>
  <c r="H22" i="4"/>
  <c r="E23" i="4"/>
  <c r="E24" i="4"/>
  <c r="E25" i="4"/>
  <c r="E26" i="4"/>
  <c r="F26" i="4"/>
  <c r="H26" i="4"/>
  <c r="E27" i="4"/>
  <c r="E28" i="4"/>
  <c r="E29" i="4"/>
  <c r="E30" i="4"/>
  <c r="F30" i="4"/>
  <c r="H30" i="4"/>
  <c r="E8" i="1"/>
  <c r="F8" i="1"/>
  <c r="H8" i="1"/>
  <c r="E9" i="1"/>
  <c r="E10" i="1"/>
  <c r="E11" i="1"/>
  <c r="E12" i="1"/>
  <c r="G12" i="1"/>
  <c r="E13" i="1"/>
  <c r="E14" i="1"/>
  <c r="F14" i="1"/>
  <c r="H14" i="1"/>
  <c r="E15" i="1"/>
  <c r="E16" i="1"/>
  <c r="F16" i="1"/>
  <c r="H16" i="1"/>
  <c r="E17" i="1"/>
  <c r="E18" i="1"/>
  <c r="G18" i="1"/>
  <c r="E19" i="1"/>
  <c r="F19" i="1"/>
  <c r="E20" i="1"/>
  <c r="F20" i="1"/>
  <c r="E21" i="1"/>
  <c r="G21" i="1"/>
  <c r="E22" i="1"/>
  <c r="G22" i="1"/>
  <c r="H22" i="1"/>
  <c r="E23" i="1"/>
  <c r="E24" i="1"/>
  <c r="E25" i="1"/>
  <c r="E26" i="1"/>
  <c r="F26" i="1"/>
  <c r="H26" i="1"/>
  <c r="E27" i="1"/>
  <c r="G27" i="1"/>
  <c r="E28" i="1"/>
  <c r="E29" i="1"/>
  <c r="E30" i="1"/>
  <c r="F30" i="1"/>
  <c r="H30" i="1"/>
</calcChain>
</file>

<file path=xl/sharedStrings.xml><?xml version="1.0" encoding="utf-8"?>
<sst xmlns="http://schemas.openxmlformats.org/spreadsheetml/2006/main" count="1281" uniqueCount="163">
  <si>
    <t>&lt;0.05</t>
  </si>
  <si>
    <t>&lt;0.01</t>
  </si>
  <si>
    <t>Monitoring Point 9</t>
  </si>
  <si>
    <t>(311812 East, 3243684 North)</t>
  </si>
  <si>
    <t>Downstream monitoring point at the south eastern boundary of the premises labelled as "Monitoring Point 9" on map titled "Location Plan" submitted to the EPA on 14 March 2003</t>
  </si>
  <si>
    <t>Pollutant</t>
  </si>
  <si>
    <t>Unit of Measure</t>
  </si>
  <si>
    <t>Lowest sample value</t>
  </si>
  <si>
    <t>Mean of samples</t>
  </si>
  <si>
    <t>Highest sample value</t>
  </si>
  <si>
    <t>mg/L</t>
  </si>
  <si>
    <t>Conductivity</t>
  </si>
  <si>
    <t>uS/cm</t>
  </si>
  <si>
    <t>pH</t>
  </si>
  <si>
    <t>Phenols</t>
  </si>
  <si>
    <t>Total Dissolved Solids</t>
  </si>
  <si>
    <t>Total Organic Carbon</t>
  </si>
  <si>
    <t>Organochlorine Pesticides</t>
  </si>
  <si>
    <t>Total Petroleum Hydrocarbons</t>
  </si>
  <si>
    <t>Polycyclic Aromatic Hydrocarbons</t>
  </si>
  <si>
    <r>
      <t>Alkalinity (as CaCO</t>
    </r>
    <r>
      <rPr>
        <vertAlign val="subscript"/>
        <sz val="10"/>
        <rFont val="Arial"/>
        <family val="2"/>
      </rPr>
      <t>3</t>
    </r>
    <r>
      <rPr>
        <sz val="10"/>
        <rFont val="Arial"/>
      </rPr>
      <t>)</t>
    </r>
  </si>
  <si>
    <t>Aluminium (Al)</t>
  </si>
  <si>
    <t>Arsenic (As)</t>
  </si>
  <si>
    <t>Barium (Ba)</t>
  </si>
  <si>
    <t>Cadmium (Cd)</t>
  </si>
  <si>
    <t>Copper (Cu)</t>
  </si>
  <si>
    <t>Iron (Fe)</t>
  </si>
  <si>
    <t>Lead (Pb)</t>
  </si>
  <si>
    <t>Manganese (Mn)</t>
  </si>
  <si>
    <t>Mercury (Hg)</t>
  </si>
  <si>
    <t>Selenium (Se)</t>
  </si>
  <si>
    <t>Zinc (Zn)</t>
  </si>
  <si>
    <t>Chromium (Cr)</t>
  </si>
  <si>
    <t>Every 3 months</t>
  </si>
  <si>
    <t>Every 6 months</t>
  </si>
  <si>
    <t>Every month</t>
  </si>
  <si>
    <t>Sampling frequency</t>
  </si>
  <si>
    <t>No. of samples</t>
  </si>
  <si>
    <t>Monitoring Point 10</t>
  </si>
  <si>
    <t>Monitoring Point 1</t>
  </si>
  <si>
    <t>Monitoring Point 2</t>
  </si>
  <si>
    <t>Monitoring Point 3</t>
  </si>
  <si>
    <t>Monitoring Point 4</t>
  </si>
  <si>
    <t>Monitoring Point 5</t>
  </si>
  <si>
    <t>Monitoring Point 7</t>
  </si>
  <si>
    <t>Monitoring Point 8</t>
  </si>
  <si>
    <t>(311812 East, 6243684 North)</t>
  </si>
  <si>
    <t>Borehole labelled as "Monitoring Point 1" on map titled "Location Plan" submitted to the EPA on 14 March 2003</t>
  </si>
  <si>
    <t>Borehole labelled as "Monitoring Point 2" on map titled "Location Plan" submitted to the EPA on 14 March 2003</t>
  </si>
  <si>
    <t>Borehole labelled as "Monitoring Point 3" on map titled "Location Plan" submitted to the EPA on 14 March 2003</t>
  </si>
  <si>
    <t>Borehole labelled as "Monitoring Point 4" on map titled "Location Plan" submitted to the EPA on 14 March 2003</t>
  </si>
  <si>
    <t>Borehole with blue top on the western side of the boundary of the premises labelled as "Monitoring Point 5" on map titled "Location Plan" submitted to the EPA on 14 March 2003.</t>
  </si>
  <si>
    <t>Monitoring point in the dredge pond labelled as "Monitoring Point 7" on map titled "Location Plan" submitted to the EPA on 14 March 2003</t>
  </si>
  <si>
    <t>Upstream monitoring point at the north eastern boundary of the premises labelled as "Monitoring Point 8" on map titled "Location Plan" submitted to the EPA on 14 March 2003</t>
  </si>
  <si>
    <t>Stormwater monitoring at north western boundary of the premises labelled as "Monitoring Point 10" on map titled "Location Plan" submitted to the EPA on 14 March 2003</t>
  </si>
  <si>
    <t>&lt;0.005</t>
  </si>
  <si>
    <r>
      <t>Alkalinity (as CaCO</t>
    </r>
    <r>
      <rPr>
        <vertAlign val="subscript"/>
        <sz val="10"/>
        <rFont val="Arial"/>
        <family val="2"/>
      </rPr>
      <t>3</t>
    </r>
    <r>
      <rPr>
        <sz val="10"/>
        <rFont val="Arial"/>
      </rPr>
      <t>)</t>
    </r>
  </si>
  <si>
    <t>&lt;0.0001</t>
  </si>
  <si>
    <t>EPA Licence No: 4612</t>
  </si>
  <si>
    <t>No.</t>
  </si>
  <si>
    <t>No. Samples Req by Licence</t>
  </si>
  <si>
    <t>Nitrogen-Ammonia</t>
  </si>
  <si>
    <t>Nitrate + Nitrite (oxidised Nitrogen)</t>
  </si>
  <si>
    <t>ug/L</t>
  </si>
  <si>
    <t>&lt;0.10</t>
  </si>
  <si>
    <t>&lt;0.1</t>
  </si>
  <si>
    <t>&lt;1</t>
  </si>
  <si>
    <t>&lt;260</t>
  </si>
  <si>
    <t>1590/1</t>
  </si>
  <si>
    <t>&lt;0.2</t>
  </si>
  <si>
    <t>&lt;5</t>
  </si>
  <si>
    <t>1590/2</t>
  </si>
  <si>
    <t>1590/3</t>
  </si>
  <si>
    <t>1590/4</t>
  </si>
  <si>
    <t>1590/5</t>
  </si>
  <si>
    <t>1590/6</t>
  </si>
  <si>
    <t>1590/7</t>
  </si>
  <si>
    <t>1590/8</t>
  </si>
  <si>
    <t>0061/1</t>
  </si>
  <si>
    <t>0061/8</t>
  </si>
  <si>
    <t>0061/2</t>
  </si>
  <si>
    <t>0061/3</t>
  </si>
  <si>
    <t>0061/4</t>
  </si>
  <si>
    <t>0061/5</t>
  </si>
  <si>
    <t>0061/6</t>
  </si>
  <si>
    <t>0061/7</t>
  </si>
  <si>
    <t>0164/1</t>
  </si>
  <si>
    <t>0164/2</t>
  </si>
  <si>
    <t>0164/3</t>
  </si>
  <si>
    <t>0164/4</t>
  </si>
  <si>
    <t>0164/5</t>
  </si>
  <si>
    <t>0164/6</t>
  </si>
  <si>
    <t>0164/7</t>
  </si>
  <si>
    <t>0164/8</t>
  </si>
  <si>
    <t>0325/1</t>
  </si>
  <si>
    <t>0325/2</t>
  </si>
  <si>
    <t>0325/3</t>
  </si>
  <si>
    <t>0325/4</t>
  </si>
  <si>
    <t>0325/5</t>
  </si>
  <si>
    <t>0325/6</t>
  </si>
  <si>
    <t>0325/7</t>
  </si>
  <si>
    <t>0325/8</t>
  </si>
  <si>
    <t>0490/1</t>
  </si>
  <si>
    <t>0490/2</t>
  </si>
  <si>
    <t>0490/3</t>
  </si>
  <si>
    <t>0490/4</t>
  </si>
  <si>
    <t>0490/5</t>
  </si>
  <si>
    <t>0490/6</t>
  </si>
  <si>
    <t>0490/7</t>
  </si>
  <si>
    <t>0490/8</t>
  </si>
  <si>
    <t>0652/1</t>
  </si>
  <si>
    <t>0652/2</t>
  </si>
  <si>
    <t>0652/3</t>
  </si>
  <si>
    <t>0652/4</t>
  </si>
  <si>
    <t>0652/5</t>
  </si>
  <si>
    <t>0652/6</t>
  </si>
  <si>
    <t>0652/7</t>
  </si>
  <si>
    <t>0652/8</t>
  </si>
  <si>
    <t>0747/1</t>
  </si>
  <si>
    <t>&lt;0.001</t>
  </si>
  <si>
    <t>0747/2</t>
  </si>
  <si>
    <t>0747/3</t>
  </si>
  <si>
    <t>0747/4</t>
  </si>
  <si>
    <t>0747/5</t>
  </si>
  <si>
    <t>0747/6</t>
  </si>
  <si>
    <t>0747/7</t>
  </si>
  <si>
    <t>0747/8</t>
  </si>
  <si>
    <t>0917/1</t>
  </si>
  <si>
    <t>0917/2</t>
  </si>
  <si>
    <t>0917/3</t>
  </si>
  <si>
    <t>0917/4</t>
  </si>
  <si>
    <t>0917/5</t>
  </si>
  <si>
    <t>0917/6</t>
  </si>
  <si>
    <t>0917/7</t>
  </si>
  <si>
    <t>0917/8</t>
  </si>
  <si>
    <t>1049/1</t>
  </si>
  <si>
    <t>1049/2</t>
  </si>
  <si>
    <t>1049/3</t>
  </si>
  <si>
    <t>1049/4</t>
  </si>
  <si>
    <t>1049/5</t>
  </si>
  <si>
    <t>1049/6</t>
  </si>
  <si>
    <t>1049/7</t>
  </si>
  <si>
    <t>1049/8</t>
  </si>
  <si>
    <t>1192/1</t>
  </si>
  <si>
    <t>1192/2</t>
  </si>
  <si>
    <t>1192/3</t>
  </si>
  <si>
    <t>1192/4</t>
  </si>
  <si>
    <t>1192/5</t>
  </si>
  <si>
    <t>1192/6</t>
  </si>
  <si>
    <t>1192/7</t>
  </si>
  <si>
    <t>1192/8</t>
  </si>
  <si>
    <t>1328/1</t>
  </si>
  <si>
    <t>1328/2</t>
  </si>
  <si>
    <t>1328/3</t>
  </si>
  <si>
    <t>1328/4</t>
  </si>
  <si>
    <t>1328/5</t>
  </si>
  <si>
    <t>1328/6</t>
  </si>
  <si>
    <t>1328/7</t>
  </si>
  <si>
    <t>1328/8</t>
  </si>
  <si>
    <t>Benedict Industries</t>
  </si>
  <si>
    <t>1496/1</t>
  </si>
  <si>
    <t>&lt;0.011</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</si>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</sst>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dd/mm/yy;@"/>
    <numFmt numFmtId="165" formatCode="0.0000"/>
    <numFmt numFmtId="166" formatCode="0.0"/>
    <numFmt numFmtId="167" formatCode="0.000"/>
    <numFmt numFmtId="168" formatCode="\&lt;"/>
  </numFmts>
  <fonts count="14" x14ac:knownFonts="1">
    <font>
      <sz val="10"/>
      <name val="Arial"/>
    </font>
    <font>
      <sz val="10"/>
      <name val="Arial"/>
    </font>
    <font>
      <b/>
      <sz val="14"/>
      <name val="Arial"/>
      <family val="2"/>
    </font>
    <font>
      <b/>
      <sz val="10"/>
      <name val="Arial"/>
    </font>
    <font>
      <sz val="10"/>
      <name val="Arial"/>
    </font>
    <font>
      <vertAlign val="subscript"/>
      <sz val="10"/>
      <name val="Arial"/>
      <family val="2"/>
    </font>
    <font>
      <u/>
      <sz val="10"/>
      <color indexed="12"/>
      <name val="Arial"/>
    </font>
    <font>
      <sz val="10"/>
      <name val="Arial"/>
    </font>
    <font>
      <sz val="10"/>
      <name val="Arial"/>
    </font>
    <font>
      <b/>
      <sz val="11"/>
      <name val="Arial"/>
      <family val="2"/>
    </font>
    <font>
      <b/>
      <sz val="9"/>
      <name val="Arial"/>
    </font>
    <font>
      <sz val="9"/>
      <name val="Arial"/>
    </font>
    <font>
      <sz val="10"/>
      <name val="Arial"/>
      <family val="2"/>
    </font>
    <font>
      <sz val="10"/>
      <color theme="0"/>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69">
    <xf numFmtId="0" fontId="0" fillId="0" borderId="0" xfId="0"/>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0" fillId="2" borderId="1" xfId="0" applyFill="1"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164" fontId="0" fillId="0" borderId="1" xfId="0" applyNumberFormat="1" applyBorder="1" applyAlignment="1">
      <alignment horizontal="center"/>
    </xf>
    <xf numFmtId="165" fontId="0" fillId="3" borderId="1" xfId="0" applyNumberFormat="1" applyFill="1" applyBorder="1" applyAlignment="1">
      <alignment horizontal="center" vertical="center"/>
    </xf>
    <xf numFmtId="165" fontId="0" fillId="3" borderId="1" xfId="0" applyNumberFormat="1" applyFill="1" applyBorder="1"/>
    <xf numFmtId="1" fontId="0" fillId="3" borderId="1" xfId="0" applyNumberFormat="1" applyFill="1" applyBorder="1" applyAlignment="1">
      <alignment horizontal="center" vertical="center"/>
    </xf>
    <xf numFmtId="166" fontId="0" fillId="2" borderId="1" xfId="0" applyNumberFormat="1" applyFill="1" applyBorder="1" applyAlignment="1">
      <alignment horizontal="center" vertical="center"/>
    </xf>
    <xf numFmtId="167" fontId="0" fillId="4" borderId="1" xfId="0" applyNumberFormat="1" applyFill="1" applyBorder="1" applyAlignment="1">
      <alignment horizontal="center" vertical="center"/>
    </xf>
    <xf numFmtId="167" fontId="0" fillId="4" borderId="1" xfId="0" applyNumberFormat="1" applyFill="1" applyBorder="1"/>
    <xf numFmtId="166" fontId="0" fillId="3" borderId="1" xfId="0" applyNumberFormat="1" applyFill="1" applyBorder="1" applyAlignment="1">
      <alignment horizontal="center" vertical="center"/>
    </xf>
    <xf numFmtId="0" fontId="4" fillId="3" borderId="1" xfId="0" applyFont="1" applyFill="1" applyBorder="1" applyAlignment="1">
      <alignment vertical="center" wrapText="1"/>
    </xf>
    <xf numFmtId="166" fontId="0" fillId="2" borderId="1" xfId="0" applyNumberFormat="1" applyFill="1" applyBorder="1" applyAlignment="1">
      <alignment horizontal="center"/>
    </xf>
    <xf numFmtId="167" fontId="0" fillId="4" borderId="1" xfId="0" applyNumberFormat="1" applyFill="1" applyBorder="1" applyAlignment="1">
      <alignment horizontal="center"/>
    </xf>
    <xf numFmtId="165" fontId="0" fillId="3" borderId="1" xfId="0" applyNumberFormat="1" applyFill="1" applyBorder="1" applyAlignment="1">
      <alignment horizontal="center"/>
    </xf>
    <xf numFmtId="0" fontId="0" fillId="0" borderId="0" xfId="0" applyFill="1" applyBorder="1" applyAlignment="1">
      <alignment horizontal="center" vertical="center"/>
    </xf>
    <xf numFmtId="166" fontId="0" fillId="0" borderId="0" xfId="0" applyNumberForma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Fill="1" applyBorder="1"/>
    <xf numFmtId="167" fontId="0" fillId="0" borderId="0" xfId="0" applyNumberFormat="1" applyFill="1" applyBorder="1" applyAlignment="1">
      <alignment horizontal="center"/>
    </xf>
    <xf numFmtId="0" fontId="0" fillId="0" borderId="2" xfId="0" applyFill="1" applyBorder="1" applyAlignment="1">
      <alignment vertical="center" wrapText="1"/>
    </xf>
    <xf numFmtId="0" fontId="0" fillId="3" borderId="1" xfId="0" applyNumberFormat="1" applyFill="1" applyBorder="1" applyAlignment="1">
      <alignment vertical="center" wrapText="1"/>
    </xf>
    <xf numFmtId="166" fontId="0" fillId="4" borderId="1" xfId="0" applyNumberFormat="1" applyFill="1" applyBorder="1" applyAlignment="1">
      <alignment horizontal="center" vertical="center"/>
    </xf>
    <xf numFmtId="0" fontId="0" fillId="0" borderId="0" xfId="0" applyBorder="1"/>
    <xf numFmtId="0" fontId="0" fillId="0" borderId="0" xfId="0" applyFill="1" applyBorder="1"/>
    <xf numFmtId="164" fontId="4" fillId="0" borderId="1" xfId="0" applyNumberFormat="1" applyFont="1" applyBorder="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166" fontId="7" fillId="4" borderId="1" xfId="0" applyNumberFormat="1" applyFont="1" applyFill="1" applyBorder="1" applyAlignment="1">
      <alignment horizontal="center" vertical="center"/>
    </xf>
    <xf numFmtId="167" fontId="7" fillId="4" borderId="1" xfId="0" applyNumberFormat="1" applyFont="1" applyFill="1" applyBorder="1" applyAlignment="1">
      <alignment horizontal="center" vertical="center"/>
    </xf>
    <xf numFmtId="166" fontId="7" fillId="3" borderId="1"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6" fontId="7" fillId="0" borderId="0" xfId="0" applyNumberFormat="1" applyFont="1" applyFill="1" applyBorder="1" applyAlignment="1">
      <alignment horizontal="center" vertical="center"/>
    </xf>
    <xf numFmtId="167" fontId="7" fillId="0" borderId="0" xfId="0" applyNumberFormat="1" applyFont="1" applyFill="1" applyBorder="1" applyAlignment="1">
      <alignment horizontal="center" vertical="center"/>
    </xf>
    <xf numFmtId="167" fontId="7" fillId="0" borderId="0" xfId="0" applyNumberFormat="1" applyFont="1" applyFill="1" applyBorder="1"/>
    <xf numFmtId="167" fontId="7" fillId="0" borderId="0" xfId="0" applyNumberFormat="1" applyFont="1" applyFill="1" applyBorder="1" applyAlignment="1">
      <alignment horizontal="center"/>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8" fillId="4" borderId="1" xfId="0" applyFont="1" applyFill="1" applyBorder="1" applyAlignment="1">
      <alignment vertical="center" wrapText="1"/>
    </xf>
    <xf numFmtId="0" fontId="3" fillId="0" borderId="0" xfId="0" applyFont="1" applyBorder="1" applyAlignment="1">
      <alignment horizontal="left"/>
    </xf>
    <xf numFmtId="0" fontId="4" fillId="0" borderId="0" xfId="0" applyFont="1" applyBorder="1" applyAlignment="1">
      <alignment vertical="center"/>
    </xf>
    <xf numFmtId="0" fontId="0" fillId="0" borderId="0" xfId="0" applyBorder="1" applyAlignment="1"/>
    <xf numFmtId="0" fontId="3" fillId="0" borderId="0" xfId="0" applyFont="1" applyBorder="1" applyAlignment="1">
      <alignment horizontal="center"/>
    </xf>
    <xf numFmtId="0" fontId="0" fillId="0" borderId="0" xfId="0" applyBorder="1" applyAlignment="1">
      <alignment wrapText="1"/>
    </xf>
    <xf numFmtId="0" fontId="1" fillId="0" borderId="0" xfId="0" applyFont="1" applyBorder="1" applyAlignment="1">
      <alignment vertical="center"/>
    </xf>
    <xf numFmtId="0" fontId="1" fillId="0" borderId="0" xfId="0" applyFont="1" applyBorder="1" applyAlignment="1">
      <alignment wrapText="1"/>
    </xf>
    <xf numFmtId="0" fontId="1" fillId="0" borderId="0" xfId="0" applyFont="1" applyBorder="1"/>
    <xf numFmtId="0" fontId="7" fillId="0" borderId="0" xfId="0" applyFont="1" applyFill="1" applyBorder="1"/>
    <xf numFmtId="0" fontId="4" fillId="0" borderId="0" xfId="0" applyFont="1" applyBorder="1" applyAlignment="1">
      <alignment wrapText="1"/>
    </xf>
    <xf numFmtId="0" fontId="4" fillId="0" borderId="0" xfId="0" applyFont="1" applyBorder="1" applyAlignment="1"/>
    <xf numFmtId="0" fontId="4" fillId="0" borderId="0" xfId="0" applyFont="1" applyBorder="1"/>
    <xf numFmtId="0" fontId="0" fillId="2" borderId="3" xfId="0" applyFill="1" applyBorder="1" applyAlignment="1">
      <alignment horizontal="center" vertical="center"/>
    </xf>
    <xf numFmtId="2" fontId="0" fillId="0" borderId="0" xfId="0" applyNumberFormat="1" applyBorder="1"/>
    <xf numFmtId="2" fontId="0" fillId="0" borderId="0" xfId="0" applyNumberFormat="1" applyBorder="1" applyAlignment="1">
      <alignment horizontal="center"/>
    </xf>
    <xf numFmtId="2" fontId="0" fillId="2" borderId="1" xfId="0" applyNumberFormat="1" applyFill="1" applyBorder="1" applyAlignment="1">
      <alignment horizontal="center" vertical="center"/>
    </xf>
    <xf numFmtId="2" fontId="0" fillId="0" borderId="0" xfId="0" applyNumberFormat="1" applyFill="1" applyBorder="1" applyAlignment="1">
      <alignment horizontal="center" vertical="center"/>
    </xf>
    <xf numFmtId="2" fontId="1" fillId="0" borderId="0" xfId="0" applyNumberFormat="1" applyFont="1" applyBorder="1"/>
    <xf numFmtId="2" fontId="4" fillId="2" borderId="1"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2" fontId="4" fillId="0" borderId="0" xfId="0" applyNumberFormat="1" applyFont="1" applyBorder="1"/>
    <xf numFmtId="2" fontId="1" fillId="0" borderId="0" xfId="0" applyNumberFormat="1" applyFont="1" applyBorder="1" applyAlignment="1">
      <alignment horizontal="center"/>
    </xf>
    <xf numFmtId="2" fontId="0" fillId="2" borderId="4" xfId="0" applyNumberFormat="1" applyFill="1" applyBorder="1" applyAlignment="1">
      <alignment horizontal="center" vertical="center"/>
    </xf>
    <xf numFmtId="2" fontId="4" fillId="2" borderId="4" xfId="0" applyNumberFormat="1" applyFont="1" applyFill="1" applyBorder="1" applyAlignment="1">
      <alignment horizontal="center" vertical="center"/>
    </xf>
    <xf numFmtId="2" fontId="7" fillId="2" borderId="4" xfId="0" applyNumberFormat="1" applyFont="1" applyFill="1" applyBorder="1" applyAlignment="1">
      <alignment horizontal="center" vertical="center"/>
    </xf>
    <xf numFmtId="166" fontId="1" fillId="3"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Border="1" applyAlignment="1">
      <alignment horizontal="right"/>
    </xf>
    <xf numFmtId="0" fontId="10" fillId="0" borderId="0" xfId="0" applyFont="1" applyBorder="1" applyAlignment="1">
      <alignment horizontal="right"/>
    </xf>
    <xf numFmtId="0" fontId="11" fillId="0" borderId="0" xfId="0" applyFont="1" applyBorder="1"/>
    <xf numFmtId="0" fontId="11" fillId="3"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0" fontId="0" fillId="0" borderId="0" xfId="0" applyAlignment="1"/>
    <xf numFmtId="0" fontId="11" fillId="0" borderId="0" xfId="0" applyFont="1" applyFill="1" applyBorder="1"/>
    <xf numFmtId="0" fontId="8" fillId="0"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xf>
    <xf numFmtId="3" fontId="1" fillId="3" borderId="1" xfId="0" applyNumberFormat="1" applyFont="1" applyFill="1" applyBorder="1" applyAlignment="1">
      <alignment horizontal="center" vertical="center"/>
    </xf>
    <xf numFmtId="168" fontId="0" fillId="4" borderId="1" xfId="0" applyNumberFormat="1" applyFill="1" applyBorder="1" applyAlignment="1">
      <alignment horizontal="center" vertical="center"/>
    </xf>
    <xf numFmtId="167" fontId="0" fillId="2" borderId="1" xfId="0" applyNumberFormat="1" applyFill="1" applyBorder="1" applyAlignment="1">
      <alignment horizontal="center" vertical="center"/>
    </xf>
    <xf numFmtId="167" fontId="0" fillId="2" borderId="4" xfId="0" applyNumberFormat="1" applyFill="1" applyBorder="1" applyAlignment="1">
      <alignment horizontal="center" vertical="center"/>
    </xf>
    <xf numFmtId="167" fontId="0" fillId="2" borderId="1" xfId="0" applyNumberFormat="1" applyFill="1" applyBorder="1" applyAlignment="1" applyProtection="1">
      <alignment horizontal="center" vertical="center"/>
    </xf>
    <xf numFmtId="167" fontId="7" fillId="2" borderId="4" xfId="0" applyNumberFormat="1" applyFont="1" applyFill="1" applyBorder="1" applyAlignment="1">
      <alignment horizontal="center" vertical="center"/>
    </xf>
    <xf numFmtId="2"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0" fillId="0" borderId="1" xfId="0" applyNumberFormat="1" applyBorder="1" applyAlignment="1">
      <alignment horizontal="center"/>
    </xf>
    <xf numFmtId="0" fontId="4" fillId="0" borderId="1" xfId="0" applyNumberFormat="1" applyFont="1" applyBorder="1" applyAlignment="1">
      <alignment horizontal="center"/>
    </xf>
    <xf numFmtId="14" fontId="0" fillId="0" borderId="1" xfId="0" applyNumberFormat="1" applyBorder="1" applyAlignment="1">
      <alignment horizontal="center"/>
    </xf>
    <xf numFmtId="0" fontId="0" fillId="3" borderId="1" xfId="0" applyNumberFormat="1" applyFill="1" applyBorder="1" applyAlignment="1">
      <alignment horizontal="center"/>
    </xf>
    <xf numFmtId="0" fontId="0" fillId="4" borderId="1" xfId="0" applyNumberFormat="1" applyFill="1" applyBorder="1" applyAlignment="1">
      <alignment horizontal="center"/>
    </xf>
    <xf numFmtId="0" fontId="0" fillId="2" borderId="1" xfId="0" applyNumberFormat="1" applyFill="1" applyBorder="1" applyAlignment="1">
      <alignment horizontal="center"/>
    </xf>
    <xf numFmtId="14" fontId="4" fillId="0" borderId="1" xfId="0" applyNumberFormat="1" applyFont="1" applyBorder="1" applyAlignment="1">
      <alignment horizontal="center"/>
    </xf>
    <xf numFmtId="14" fontId="0" fillId="0" borderId="0" xfId="0" applyNumberFormat="1"/>
    <xf numFmtId="2" fontId="0" fillId="0" borderId="0" xfId="0" applyNumberFormat="1"/>
    <xf numFmtId="1" fontId="1" fillId="3"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2" fontId="7" fillId="4" borderId="1" xfId="0" applyNumberFormat="1" applyFont="1" applyFill="1" applyBorder="1" applyAlignment="1">
      <alignment horizontal="center" vertical="center"/>
    </xf>
    <xf numFmtId="2" fontId="0" fillId="3" borderId="1" xfId="0" applyNumberFormat="1" applyFill="1"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center"/>
    </xf>
    <xf numFmtId="2" fontId="7" fillId="3" borderId="1" xfId="0" applyNumberFormat="1" applyFont="1" applyFill="1" applyBorder="1" applyAlignment="1">
      <alignment horizontal="center" vertical="center"/>
    </xf>
    <xf numFmtId="14" fontId="0" fillId="0" borderId="5" xfId="0" applyNumberFormat="1" applyBorder="1" applyAlignment="1">
      <alignment horizontal="center" vertical="center"/>
    </xf>
    <xf numFmtId="0" fontId="0" fillId="0" borderId="6" xfId="0" applyNumberFormat="1" applyFill="1" applyBorder="1" applyAlignment="1">
      <alignment horizontal="center"/>
    </xf>
    <xf numFmtId="0" fontId="0" fillId="0" borderId="0" xfId="0" applyNumberFormat="1" applyFill="1" applyBorder="1" applyAlignment="1">
      <alignment horizontal="center"/>
    </xf>
    <xf numFmtId="0" fontId="2" fillId="0" borderId="0" xfId="0" applyFont="1" applyBorder="1" applyAlignment="1"/>
    <xf numFmtId="0" fontId="9" fillId="0" borderId="0" xfId="0" applyFont="1" applyBorder="1" applyAlignment="1">
      <alignment horizontal="left"/>
    </xf>
    <xf numFmtId="167" fontId="0" fillId="3" borderId="1" xfId="0" applyNumberFormat="1" applyFill="1" applyBorder="1" applyAlignment="1">
      <alignment vertical="center"/>
    </xf>
    <xf numFmtId="0" fontId="0" fillId="3" borderId="1" xfId="0" applyNumberFormat="1" applyFill="1" applyBorder="1" applyAlignment="1">
      <alignment horizontal="center" vertical="center"/>
    </xf>
    <xf numFmtId="167" fontId="12" fillId="2" borderId="1" xfId="0" applyNumberFormat="1" applyFont="1" applyFill="1" applyBorder="1" applyAlignment="1">
      <alignment horizontal="center" vertical="center"/>
    </xf>
    <xf numFmtId="1" fontId="0" fillId="3" borderId="1" xfId="0" applyNumberFormat="1" applyFill="1" applyBorder="1" applyAlignment="1">
      <alignment vertical="center"/>
    </xf>
    <xf numFmtId="167" fontId="0" fillId="4" borderId="1" xfId="0" applyNumberFormat="1" applyFill="1" applyBorder="1" applyAlignment="1">
      <alignment vertical="center"/>
    </xf>
    <xf numFmtId="0" fontId="0" fillId="4" borderId="1" xfId="0" applyNumberFormat="1" applyFill="1" applyBorder="1" applyAlignment="1">
      <alignment horizontal="center" vertical="center"/>
    </xf>
    <xf numFmtId="3" fontId="1" fillId="3" borderId="1" xfId="0" applyNumberFormat="1" applyFont="1" applyFill="1" applyBorder="1" applyAlignment="1">
      <alignment vertical="center"/>
    </xf>
    <xf numFmtId="0" fontId="1" fillId="3" borderId="1" xfId="0" applyNumberFormat="1" applyFont="1" applyFill="1" applyBorder="1" applyAlignment="1">
      <alignment horizontal="center" vertical="center"/>
    </xf>
    <xf numFmtId="165" fontId="0" fillId="3" borderId="1" xfId="0" applyNumberFormat="1" applyFill="1" applyBorder="1" applyAlignment="1">
      <alignment vertical="center"/>
    </xf>
    <xf numFmtId="167" fontId="0" fillId="3" borderId="1" xfId="0" applyNumberFormat="1" applyFill="1" applyBorder="1" applyAlignment="1">
      <alignment horizontal="center" vertical="center"/>
    </xf>
    <xf numFmtId="166" fontId="1" fillId="3" borderId="1" xfId="0" applyNumberFormat="1" applyFont="1" applyFill="1" applyBorder="1" applyAlignment="1">
      <alignment vertical="center"/>
    </xf>
    <xf numFmtId="2" fontId="12" fillId="2" borderId="1" xfId="0" applyNumberFormat="1" applyFont="1" applyFill="1" applyBorder="1" applyAlignment="1">
      <alignment horizontal="center" vertical="center"/>
    </xf>
    <xf numFmtId="2" fontId="12" fillId="2" borderId="4" xfId="0" applyNumberFormat="1" applyFont="1" applyFill="1" applyBorder="1" applyAlignment="1">
      <alignment horizontal="center" vertical="center"/>
    </xf>
    <xf numFmtId="0" fontId="0" fillId="2" borderId="1" xfId="0" applyNumberFormat="1" applyFill="1" applyBorder="1" applyAlignment="1">
      <alignment horizontal="center" vertical="center"/>
    </xf>
    <xf numFmtId="167" fontId="12" fillId="2" borderId="4" xfId="0" applyNumberFormat="1" applyFont="1" applyFill="1" applyBorder="1" applyAlignment="1">
      <alignment horizontal="center" vertical="center"/>
    </xf>
    <xf numFmtId="166" fontId="0" fillId="2" borderId="1" xfId="0" applyNumberFormat="1" applyFill="1" applyBorder="1" applyAlignment="1">
      <alignment horizontal="left" vertical="center"/>
    </xf>
    <xf numFmtId="0" fontId="0" fillId="2" borderId="1" xfId="0" applyNumberFormat="1" applyFill="1" applyBorder="1" applyAlignment="1">
      <alignment horizontal="left" vertical="center"/>
    </xf>
    <xf numFmtId="0" fontId="1" fillId="3" borderId="1" xfId="1" applyNumberFormat="1" applyFont="1" applyFill="1" applyBorder="1" applyAlignment="1">
      <alignment horizontal="center" vertical="center"/>
    </xf>
    <xf numFmtId="43" fontId="0" fillId="4" borderId="1" xfId="1" applyFont="1" applyFill="1" applyBorder="1" applyAlignment="1">
      <alignment horizontal="center" vertical="center"/>
    </xf>
    <xf numFmtId="167" fontId="12" fillId="2" borderId="1" xfId="0" applyNumberFormat="1" applyFont="1" applyFill="1" applyBorder="1" applyAlignment="1" applyProtection="1">
      <alignment horizontal="center" vertical="center"/>
    </xf>
    <xf numFmtId="2" fontId="0" fillId="2" borderId="1" xfId="0" applyNumberFormat="1" applyFill="1" applyBorder="1" applyAlignment="1" applyProtection="1">
      <alignment horizontal="center" vertical="center"/>
    </xf>
    <xf numFmtId="0" fontId="7" fillId="3" borderId="1" xfId="0" applyNumberFormat="1" applyFont="1" applyFill="1" applyBorder="1" applyAlignment="1">
      <alignment horizontal="center" vertical="center"/>
    </xf>
    <xf numFmtId="0" fontId="7" fillId="4" borderId="1" xfId="0" applyNumberFormat="1" applyFont="1" applyFill="1" applyBorder="1" applyAlignment="1">
      <alignment horizontal="center" vertical="center"/>
    </xf>
    <xf numFmtId="167" fontId="7" fillId="3"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166" fontId="12" fillId="3" borderId="1" xfId="0" applyNumberFormat="1" applyFont="1" applyFill="1" applyBorder="1" applyAlignment="1">
      <alignment horizontal="center" vertical="center"/>
    </xf>
    <xf numFmtId="167" fontId="12" fillId="4" borderId="1" xfId="0" applyNumberFormat="1" applyFont="1" applyFill="1" applyBorder="1" applyAlignment="1">
      <alignment horizontal="center" vertical="center"/>
    </xf>
    <xf numFmtId="0" fontId="13" fillId="0" borderId="0" xfId="0" applyNumberFormat="1" applyFont="1" applyFill="1" applyBorder="1" applyAlignment="1">
      <alignment horizontal="center"/>
    </xf>
    <xf numFmtId="0" fontId="13" fillId="0" borderId="0" xfId="0" applyFont="1"/>
    <xf numFmtId="0" fontId="0" fillId="0" borderId="0" xfId="0" applyBorder="1" applyAlignment="1">
      <alignment horizontal="center"/>
    </xf>
    <xf numFmtId="0" fontId="3" fillId="0" borderId="7" xfId="0" applyFont="1" applyBorder="1" applyAlignment="1">
      <alignment horizontal="center" wrapText="1"/>
    </xf>
    <xf numFmtId="0" fontId="0" fillId="0" borderId="5" xfId="0" applyBorder="1"/>
    <xf numFmtId="2" fontId="3" fillId="0" borderId="7" xfId="0" applyNumberFormat="1" applyFont="1" applyBorder="1" applyAlignment="1">
      <alignment horizontal="center" wrapText="1"/>
    </xf>
    <xf numFmtId="0" fontId="10" fillId="0" borderId="7" xfId="0" applyFont="1" applyBorder="1" applyAlignment="1"/>
    <xf numFmtId="0" fontId="10" fillId="0" borderId="7" xfId="0" applyFont="1" applyBorder="1" applyAlignment="1">
      <alignment horizontal="center" wrapText="1"/>
    </xf>
    <xf numFmtId="0" fontId="0" fillId="0" borderId="8" xfId="0" applyBorder="1" applyAlignment="1">
      <alignment horizontal="left" vertical="top" wrapText="1"/>
    </xf>
    <xf numFmtId="0" fontId="0" fillId="0" borderId="8" xfId="0" applyBorder="1"/>
    <xf numFmtId="0" fontId="1" fillId="0" borderId="8" xfId="0" applyFont="1" applyBorder="1" applyAlignment="1">
      <alignment horizontal="left" vertical="top" wrapText="1"/>
    </xf>
    <xf numFmtId="0" fontId="4"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abSelected="1" zoomScaleNormal="100" workbookViewId="0">
      <selection activeCell="B2" sqref="B2"/>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5" width="9.140625" style="30" hidden="1" customWidth="1" outlineLevel="1"/>
    <col min="16" max="16" width="10.140625" style="30" hidden="1" customWidth="1" outlineLevel="1"/>
    <col min="17" max="17" width="10.85546875" style="30" hidden="1" customWidth="1" outlineLevel="1"/>
    <col min="18" max="18" width="10.42578125" style="30" hidden="1" customWidth="1" outlineLevel="1"/>
    <col min="19" max="19" width="9.85546875" style="30" hidden="1" customWidth="1" outlineLevel="1"/>
    <col min="20" max="20" width="10.140625" style="30" hidden="1" customWidth="1" outlineLevel="1"/>
    <col min="21" max="21" width="11.42578125" collapsed="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39</v>
      </c>
      <c r="D3" s="84" t="s">
        <v>162</v>
      </c>
    </row>
    <row r="4" spans="1:22" ht="12.75" customHeight="1" x14ac:dyDescent="0.2">
      <c r="B4" s="56" t="s">
        <v>46</v>
      </c>
      <c r="F4" s="69"/>
    </row>
    <row r="5" spans="1:22" ht="27.75" customHeight="1" x14ac:dyDescent="0.2">
      <c r="A5" s="95"/>
      <c r="B5" s="165" t="s">
        <v>47</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t="s">
        <v>68</v>
      </c>
      <c r="J7" s="98" t="s">
        <v>78</v>
      </c>
      <c r="K7" s="98" t="s">
        <v>86</v>
      </c>
      <c r="L7" s="108" t="s">
        <v>94</v>
      </c>
      <c r="M7" s="10" t="s">
        <v>102</v>
      </c>
      <c r="N7" s="10" t="s">
        <v>110</v>
      </c>
      <c r="O7" s="10" t="s">
        <v>118</v>
      </c>
      <c r="P7" s="10" t="s">
        <v>127</v>
      </c>
      <c r="Q7" s="108" t="s">
        <v>135</v>
      </c>
      <c r="R7" s="108" t="s">
        <v>143</v>
      </c>
      <c r="S7" s="108" t="s">
        <v>151</v>
      </c>
      <c r="T7" s="108" t="s">
        <v>160</v>
      </c>
      <c r="U7" s="125"/>
      <c r="V7" s="30"/>
    </row>
    <row r="8" spans="1:22" ht="12.75" customHeight="1" x14ac:dyDescent="0.2">
      <c r="A8" s="96">
        <v>1</v>
      </c>
      <c r="B8" s="3" t="s">
        <v>20</v>
      </c>
      <c r="C8" s="4" t="s">
        <v>10</v>
      </c>
      <c r="D8" s="85">
        <v>4</v>
      </c>
      <c r="E8" s="67">
        <f t="shared" ref="E8:E30" si="0">COUNTA(I8:T8)</f>
        <v>4</v>
      </c>
      <c r="F8" s="70">
        <f>MIN(I8:T8)</f>
        <v>120</v>
      </c>
      <c r="G8" s="70">
        <f>IF(MAX(I8:T8)=0,"&lt;5",MAX(I8:T8))</f>
        <v>350</v>
      </c>
      <c r="H8" s="77">
        <f>IF(ISERROR(AVERAGE(I8:T8)),"&lt;5",AVERAGE(I8:T8))</f>
        <v>222.5</v>
      </c>
      <c r="I8" s="117">
        <v>180</v>
      </c>
      <c r="J8" s="80"/>
      <c r="K8" s="80"/>
      <c r="L8" s="13">
        <v>120</v>
      </c>
      <c r="M8" s="13"/>
      <c r="N8" s="13"/>
      <c r="O8" s="130">
        <v>350</v>
      </c>
      <c r="P8" s="130"/>
      <c r="Q8" s="130"/>
      <c r="R8" s="130">
        <v>240</v>
      </c>
      <c r="S8" s="130"/>
      <c r="T8" s="130"/>
    </row>
    <row r="9" spans="1:22" ht="12.75" customHeight="1" x14ac:dyDescent="0.2">
      <c r="A9" s="96">
        <v>2</v>
      </c>
      <c r="B9" s="5" t="s">
        <v>21</v>
      </c>
      <c r="C9" s="6" t="s">
        <v>10</v>
      </c>
      <c r="D9" s="86">
        <v>2</v>
      </c>
      <c r="E9" s="67">
        <f t="shared" si="0"/>
        <v>2</v>
      </c>
      <c r="F9" s="131" t="s">
        <v>65</v>
      </c>
      <c r="G9" s="131" t="s">
        <v>65</v>
      </c>
      <c r="H9" s="131" t="s">
        <v>65</v>
      </c>
      <c r="I9" s="118" t="s">
        <v>65</v>
      </c>
      <c r="J9" s="29"/>
      <c r="K9" s="29"/>
      <c r="L9" s="15"/>
      <c r="M9" s="15"/>
      <c r="N9" s="15"/>
      <c r="O9" s="29" t="s">
        <v>65</v>
      </c>
      <c r="P9" s="134"/>
      <c r="Q9" s="134"/>
      <c r="R9" s="134"/>
      <c r="S9" s="134"/>
      <c r="T9" s="134"/>
    </row>
    <row r="10" spans="1:22" ht="12.75" customHeight="1" x14ac:dyDescent="0.2">
      <c r="A10" s="96">
        <v>3</v>
      </c>
      <c r="B10" s="5" t="s">
        <v>22</v>
      </c>
      <c r="C10" s="6" t="s">
        <v>10</v>
      </c>
      <c r="D10" s="86">
        <v>2</v>
      </c>
      <c r="E10" s="67">
        <f t="shared" si="0"/>
        <v>2</v>
      </c>
      <c r="F10" s="131" t="s">
        <v>1</v>
      </c>
      <c r="G10" s="131" t="s">
        <v>1</v>
      </c>
      <c r="H10" s="131" t="s">
        <v>1</v>
      </c>
      <c r="I10" s="29" t="s">
        <v>1</v>
      </c>
      <c r="J10" s="29"/>
      <c r="K10" s="29"/>
      <c r="L10" s="15"/>
      <c r="M10" s="15"/>
      <c r="N10" s="15"/>
      <c r="O10" s="134" t="s">
        <v>1</v>
      </c>
      <c r="P10" s="134"/>
      <c r="Q10" s="134"/>
      <c r="R10" s="134"/>
      <c r="S10" s="134"/>
      <c r="T10" s="134"/>
    </row>
    <row r="11" spans="1:22" ht="12.75" customHeight="1" x14ac:dyDescent="0.2">
      <c r="A11" s="96">
        <v>4</v>
      </c>
      <c r="B11" s="5" t="s">
        <v>23</v>
      </c>
      <c r="C11" s="6" t="s">
        <v>10</v>
      </c>
      <c r="D11" s="86">
        <v>2</v>
      </c>
      <c r="E11" s="67">
        <f t="shared" si="0"/>
        <v>2</v>
      </c>
      <c r="F11" s="70">
        <f t="shared" ref="F11:F30" si="1">IF(MIN(I11:T11)=0,"&lt;0.005",MIN(I11:T11))</f>
        <v>0.4</v>
      </c>
      <c r="G11" s="70">
        <f>IF(MAX(I11:T11)=0,"&lt;0.005",MAX(I11:T11))</f>
        <v>0.4</v>
      </c>
      <c r="H11" s="77">
        <f t="shared" ref="H11:H30" si="2">IF(ISERROR(AVERAGE(I11:T11)),"&lt;0.0001",AVERAGE(I11:T11))</f>
        <v>0.4</v>
      </c>
      <c r="I11" s="29">
        <v>0.4</v>
      </c>
      <c r="J11" s="29"/>
      <c r="K11" s="29"/>
      <c r="L11" s="15"/>
      <c r="M11" s="15"/>
      <c r="N11" s="15"/>
      <c r="O11" s="134">
        <v>0.4</v>
      </c>
      <c r="P11" s="134"/>
      <c r="Q11" s="134"/>
      <c r="R11" s="134"/>
      <c r="S11" s="134"/>
      <c r="T11" s="134"/>
    </row>
    <row r="12" spans="1:22" ht="12.75" customHeight="1" x14ac:dyDescent="0.2">
      <c r="A12" s="96">
        <v>5</v>
      </c>
      <c r="B12" s="5" t="s">
        <v>24</v>
      </c>
      <c r="C12" s="6" t="s">
        <v>10</v>
      </c>
      <c r="D12" s="86">
        <v>2</v>
      </c>
      <c r="E12" s="67">
        <f t="shared" si="0"/>
        <v>2</v>
      </c>
      <c r="F12" s="131" t="s">
        <v>119</v>
      </c>
      <c r="G12" s="70" t="str">
        <f>IF(MAX(I12:U12)=0,"&lt;0.01",MAX(I12:U12))</f>
        <v>&lt;0.01</v>
      </c>
      <c r="H12" s="141" t="s">
        <v>55</v>
      </c>
      <c r="I12" s="29" t="s">
        <v>1</v>
      </c>
      <c r="J12" s="29"/>
      <c r="K12" s="29"/>
      <c r="L12" s="15"/>
      <c r="M12" s="15"/>
      <c r="N12" s="15"/>
      <c r="O12" s="134" t="s">
        <v>119</v>
      </c>
      <c r="P12" s="134"/>
      <c r="Q12" s="134"/>
      <c r="R12" s="134"/>
      <c r="S12" s="134"/>
      <c r="T12" s="134"/>
    </row>
    <row r="13" spans="1:22" ht="12.75" customHeight="1" x14ac:dyDescent="0.2">
      <c r="A13" s="96">
        <v>6</v>
      </c>
      <c r="B13" s="5" t="s">
        <v>32</v>
      </c>
      <c r="C13" s="6" t="s">
        <v>10</v>
      </c>
      <c r="D13" s="86">
        <v>2</v>
      </c>
      <c r="E13" s="67">
        <f t="shared" si="0"/>
        <v>2</v>
      </c>
      <c r="F13" s="131" t="s">
        <v>1</v>
      </c>
      <c r="G13" s="131" t="s">
        <v>1</v>
      </c>
      <c r="H13" s="131" t="s">
        <v>1</v>
      </c>
      <c r="I13" s="106" t="s">
        <v>1</v>
      </c>
      <c r="J13" s="29"/>
      <c r="K13" s="29"/>
      <c r="L13" s="15"/>
      <c r="M13" s="15"/>
      <c r="N13" s="15"/>
      <c r="O13" s="134" t="s">
        <v>1</v>
      </c>
      <c r="P13" s="134"/>
      <c r="Q13" s="134"/>
      <c r="R13" s="134"/>
      <c r="S13" s="134"/>
      <c r="T13" s="134"/>
    </row>
    <row r="14" spans="1:22" ht="12.75" customHeight="1" x14ac:dyDescent="0.2">
      <c r="A14" s="96">
        <v>7</v>
      </c>
      <c r="B14" s="3" t="s">
        <v>11</v>
      </c>
      <c r="C14" s="4" t="s">
        <v>12</v>
      </c>
      <c r="D14" s="85">
        <v>4</v>
      </c>
      <c r="E14" s="67">
        <f t="shared" si="0"/>
        <v>4</v>
      </c>
      <c r="F14" s="70">
        <f t="shared" si="1"/>
        <v>8800</v>
      </c>
      <c r="G14" s="70">
        <f>IF(MAX(I14:T14)=0,"&lt;0.005",MAX(I14:T14))</f>
        <v>14500</v>
      </c>
      <c r="H14" s="77">
        <f t="shared" si="2"/>
        <v>12675</v>
      </c>
      <c r="I14" s="117">
        <v>14000</v>
      </c>
      <c r="J14" s="80"/>
      <c r="K14" s="80"/>
      <c r="L14" s="117">
        <v>13400</v>
      </c>
      <c r="M14" s="100"/>
      <c r="N14" s="100"/>
      <c r="O14" s="136">
        <v>8800</v>
      </c>
      <c r="P14" s="136"/>
      <c r="Q14" s="136"/>
      <c r="R14" s="136">
        <v>14500</v>
      </c>
      <c r="S14" s="136"/>
      <c r="T14" s="136"/>
    </row>
    <row r="15" spans="1:22" ht="12.75" customHeight="1" x14ac:dyDescent="0.2">
      <c r="A15" s="96">
        <v>8</v>
      </c>
      <c r="B15" s="5" t="s">
        <v>25</v>
      </c>
      <c r="C15" s="6" t="s">
        <v>10</v>
      </c>
      <c r="D15" s="86">
        <v>2</v>
      </c>
      <c r="E15" s="67">
        <f t="shared" si="0"/>
        <v>2</v>
      </c>
      <c r="F15" s="131" t="s">
        <v>1</v>
      </c>
      <c r="G15" s="131" t="s">
        <v>1</v>
      </c>
      <c r="H15" s="131" t="s">
        <v>1</v>
      </c>
      <c r="I15" s="29" t="s">
        <v>1</v>
      </c>
      <c r="J15" s="29"/>
      <c r="K15" s="29"/>
      <c r="L15" s="15"/>
      <c r="M15" s="15"/>
      <c r="N15" s="15"/>
      <c r="O15" s="134" t="s">
        <v>1</v>
      </c>
      <c r="P15" s="134"/>
      <c r="Q15" s="134"/>
      <c r="R15" s="134"/>
      <c r="S15" s="134"/>
      <c r="T15" s="134"/>
    </row>
    <row r="16" spans="1:22" ht="12.75" customHeight="1" x14ac:dyDescent="0.2">
      <c r="A16" s="96">
        <v>9</v>
      </c>
      <c r="B16" s="5" t="s">
        <v>26</v>
      </c>
      <c r="C16" s="6" t="s">
        <v>10</v>
      </c>
      <c r="D16" s="86">
        <v>2</v>
      </c>
      <c r="E16" s="67">
        <f t="shared" si="0"/>
        <v>2</v>
      </c>
      <c r="F16" s="102" t="s">
        <v>1</v>
      </c>
      <c r="G16" s="70">
        <v>0.03</v>
      </c>
      <c r="H16" s="77">
        <v>0.02</v>
      </c>
      <c r="I16" s="106" t="s">
        <v>1</v>
      </c>
      <c r="J16" s="29"/>
      <c r="K16" s="29"/>
      <c r="L16" s="15"/>
      <c r="M16" s="15"/>
      <c r="N16" s="15"/>
      <c r="O16" s="134">
        <v>0.03</v>
      </c>
      <c r="P16" s="134"/>
      <c r="Q16" s="134"/>
      <c r="R16" s="134"/>
      <c r="S16" s="134"/>
      <c r="T16" s="134"/>
    </row>
    <row r="17" spans="1:20" x14ac:dyDescent="0.2">
      <c r="A17" s="96">
        <v>10</v>
      </c>
      <c r="B17" s="5" t="s">
        <v>27</v>
      </c>
      <c r="C17" s="6" t="s">
        <v>10</v>
      </c>
      <c r="D17" s="86">
        <v>2</v>
      </c>
      <c r="E17" s="2">
        <f t="shared" si="0"/>
        <v>2</v>
      </c>
      <c r="F17" s="131" t="s">
        <v>1</v>
      </c>
      <c r="G17" s="131" t="s">
        <v>1</v>
      </c>
      <c r="H17" s="131" t="s">
        <v>1</v>
      </c>
      <c r="I17" s="106" t="s">
        <v>1</v>
      </c>
      <c r="J17" s="29"/>
      <c r="K17" s="29"/>
      <c r="L17" s="15"/>
      <c r="M17" s="15"/>
      <c r="N17" s="15"/>
      <c r="O17" s="106" t="s">
        <v>1</v>
      </c>
      <c r="P17" s="134"/>
      <c r="Q17" s="134"/>
      <c r="R17" s="134"/>
      <c r="S17" s="134"/>
      <c r="T17" s="134"/>
    </row>
    <row r="18" spans="1:20" ht="12.75" customHeight="1" x14ac:dyDescent="0.2">
      <c r="A18" s="96">
        <v>11</v>
      </c>
      <c r="B18" s="3" t="s">
        <v>28</v>
      </c>
      <c r="C18" s="4" t="s">
        <v>10</v>
      </c>
      <c r="D18" s="85">
        <v>4</v>
      </c>
      <c r="E18" s="2">
        <f t="shared" si="0"/>
        <v>4</v>
      </c>
      <c r="F18" s="70">
        <f t="shared" si="1"/>
        <v>0.28999999999999998</v>
      </c>
      <c r="G18" s="70">
        <f>IF(MAX(I18:T18)=0,"&lt;0.005",MAX(I18:T18))</f>
        <v>0.63</v>
      </c>
      <c r="H18" s="77">
        <f t="shared" si="2"/>
        <v>0.39750000000000002</v>
      </c>
      <c r="I18" s="120">
        <v>0.28999999999999998</v>
      </c>
      <c r="J18" s="17"/>
      <c r="K18" s="17"/>
      <c r="L18" s="120">
        <v>0.63</v>
      </c>
      <c r="M18" s="17"/>
      <c r="N18" s="120"/>
      <c r="O18" s="130">
        <v>0.35</v>
      </c>
      <c r="P18" s="130"/>
      <c r="Q18" s="130"/>
      <c r="R18" s="130">
        <v>0.32</v>
      </c>
      <c r="S18" s="130"/>
      <c r="T18" s="130"/>
    </row>
    <row r="19" spans="1:20" ht="12.75" customHeight="1" x14ac:dyDescent="0.2">
      <c r="A19" s="96">
        <v>12</v>
      </c>
      <c r="B19" s="3" t="s">
        <v>29</v>
      </c>
      <c r="C19" s="4" t="s">
        <v>10</v>
      </c>
      <c r="D19" s="85">
        <v>4</v>
      </c>
      <c r="E19" s="2">
        <f t="shared" si="0"/>
        <v>4</v>
      </c>
      <c r="F19" s="102" t="s">
        <v>57</v>
      </c>
      <c r="G19" s="102" t="s">
        <v>57</v>
      </c>
      <c r="H19" s="102" t="s">
        <v>57</v>
      </c>
      <c r="I19" s="120" t="s">
        <v>57</v>
      </c>
      <c r="J19" s="17"/>
      <c r="K19" s="17"/>
      <c r="L19" s="17" t="s">
        <v>57</v>
      </c>
      <c r="M19" s="11"/>
      <c r="N19" s="11"/>
      <c r="O19" s="130" t="s">
        <v>57</v>
      </c>
      <c r="P19" s="130"/>
      <c r="Q19" s="130"/>
      <c r="R19" s="130" t="s">
        <v>57</v>
      </c>
      <c r="S19" s="130"/>
      <c r="T19" s="130"/>
    </row>
    <row r="20" spans="1:20" ht="24.75" customHeight="1" x14ac:dyDescent="0.2">
      <c r="A20" s="96">
        <v>13</v>
      </c>
      <c r="B20" s="28" t="s">
        <v>62</v>
      </c>
      <c r="C20" s="4" t="s">
        <v>10</v>
      </c>
      <c r="D20" s="85">
        <v>4</v>
      </c>
      <c r="E20" s="2">
        <f t="shared" si="0"/>
        <v>4</v>
      </c>
      <c r="F20" s="102" t="s">
        <v>65</v>
      </c>
      <c r="G20" s="70">
        <f t="shared" ref="G20" si="3">IF(MAX(I20:U20)=0,"&lt;0.005",MAX(I20:U20))</f>
        <v>1.8</v>
      </c>
      <c r="H20" s="77">
        <v>0.8</v>
      </c>
      <c r="I20" s="17">
        <v>1.8</v>
      </c>
      <c r="J20" s="17"/>
      <c r="K20" s="17"/>
      <c r="L20" s="17">
        <v>1</v>
      </c>
      <c r="M20" s="120"/>
      <c r="N20" s="138"/>
      <c r="O20" s="130" t="s">
        <v>65</v>
      </c>
      <c r="P20" s="130"/>
      <c r="Q20" s="130"/>
      <c r="R20" s="130" t="s">
        <v>65</v>
      </c>
      <c r="S20" s="130"/>
      <c r="T20" s="130"/>
    </row>
    <row r="21" spans="1:20" ht="12.75" customHeight="1" x14ac:dyDescent="0.2">
      <c r="A21" s="96">
        <v>14</v>
      </c>
      <c r="B21" s="3" t="s">
        <v>61</v>
      </c>
      <c r="C21" s="4" t="s">
        <v>10</v>
      </c>
      <c r="D21" s="85">
        <v>4</v>
      </c>
      <c r="E21" s="2">
        <f t="shared" si="0"/>
        <v>4</v>
      </c>
      <c r="F21" s="70">
        <f t="shared" si="1"/>
        <v>4.8</v>
      </c>
      <c r="G21" s="70">
        <f>IF(MAX(I21:T21)=0,"&lt;0.005",MAX(I21:T21))</f>
        <v>18</v>
      </c>
      <c r="H21" s="77">
        <f t="shared" si="2"/>
        <v>9.5749999999999993</v>
      </c>
      <c r="I21" s="17">
        <v>5.5</v>
      </c>
      <c r="J21" s="17"/>
      <c r="K21" s="17"/>
      <c r="L21" s="17">
        <v>4.8</v>
      </c>
      <c r="M21" s="17"/>
      <c r="N21" s="138"/>
      <c r="O21" s="13">
        <v>18</v>
      </c>
      <c r="P21" s="130"/>
      <c r="Q21" s="130"/>
      <c r="R21" s="17">
        <v>10</v>
      </c>
      <c r="S21" s="130"/>
      <c r="T21" s="130"/>
    </row>
    <row r="22" spans="1:20" ht="24.75" customHeight="1" x14ac:dyDescent="0.2">
      <c r="A22" s="96">
        <v>15</v>
      </c>
      <c r="B22" s="5" t="s">
        <v>17</v>
      </c>
      <c r="C22" s="6" t="s">
        <v>63</v>
      </c>
      <c r="D22" s="86">
        <v>2</v>
      </c>
      <c r="E22" s="2">
        <f t="shared" si="0"/>
        <v>2</v>
      </c>
      <c r="F22" s="102" t="s">
        <v>69</v>
      </c>
      <c r="G22" s="102" t="s">
        <v>69</v>
      </c>
      <c r="H22" s="102" t="s">
        <v>69</v>
      </c>
      <c r="I22" s="29" t="s">
        <v>69</v>
      </c>
      <c r="J22" s="29"/>
      <c r="K22" s="29"/>
      <c r="L22" s="15"/>
      <c r="M22" s="15"/>
      <c r="N22" s="15"/>
      <c r="O22" s="134" t="s">
        <v>69</v>
      </c>
      <c r="P22" s="134"/>
      <c r="Q22" s="134"/>
      <c r="R22" s="134"/>
      <c r="S22" s="134"/>
      <c r="T22" s="134"/>
    </row>
    <row r="23" spans="1:20" ht="12.75" customHeight="1" x14ac:dyDescent="0.2">
      <c r="A23" s="96">
        <v>16</v>
      </c>
      <c r="B23" s="5" t="s">
        <v>14</v>
      </c>
      <c r="C23" s="6" t="s">
        <v>10</v>
      </c>
      <c r="D23" s="86">
        <v>2</v>
      </c>
      <c r="E23" s="2">
        <f t="shared" si="0"/>
        <v>2</v>
      </c>
      <c r="F23" s="102" t="s">
        <v>1</v>
      </c>
      <c r="G23" s="102" t="s">
        <v>1</v>
      </c>
      <c r="H23" s="102" t="s">
        <v>1</v>
      </c>
      <c r="I23" s="29" t="s">
        <v>1</v>
      </c>
      <c r="J23" s="29"/>
      <c r="K23" s="29"/>
      <c r="L23" s="15"/>
      <c r="M23" s="15"/>
      <c r="N23" s="15"/>
      <c r="O23" s="134" t="s">
        <v>1</v>
      </c>
      <c r="P23" s="134"/>
      <c r="Q23" s="134"/>
      <c r="R23" s="134"/>
      <c r="S23" s="134"/>
      <c r="T23" s="134"/>
    </row>
    <row r="24" spans="1:20" ht="24.75" customHeight="1" x14ac:dyDescent="0.2">
      <c r="A24" s="96">
        <v>17</v>
      </c>
      <c r="B24" s="5" t="s">
        <v>19</v>
      </c>
      <c r="C24" s="6" t="s">
        <v>63</v>
      </c>
      <c r="D24" s="86">
        <v>2</v>
      </c>
      <c r="E24" s="2">
        <f t="shared" si="0"/>
        <v>2</v>
      </c>
      <c r="F24" s="70" t="s">
        <v>70</v>
      </c>
      <c r="G24" s="70" t="s">
        <v>70</v>
      </c>
      <c r="H24" s="70" t="s">
        <v>70</v>
      </c>
      <c r="I24" s="29" t="s">
        <v>70</v>
      </c>
      <c r="J24" s="29"/>
      <c r="K24" s="29"/>
      <c r="L24" s="15"/>
      <c r="M24" s="15"/>
      <c r="N24" s="15"/>
      <c r="O24" s="134" t="s">
        <v>70</v>
      </c>
      <c r="P24" s="134"/>
      <c r="Q24" s="134"/>
      <c r="R24" s="134"/>
      <c r="S24" s="134"/>
      <c r="T24" s="134"/>
    </row>
    <row r="25" spans="1:20" ht="12.75" customHeight="1" x14ac:dyDescent="0.2">
      <c r="A25" s="96">
        <v>18</v>
      </c>
      <c r="B25" s="5" t="s">
        <v>30</v>
      </c>
      <c r="C25" s="6" t="s">
        <v>10</v>
      </c>
      <c r="D25" s="86">
        <v>2</v>
      </c>
      <c r="E25" s="2">
        <f t="shared" si="0"/>
        <v>2</v>
      </c>
      <c r="F25" s="102" t="s">
        <v>1</v>
      </c>
      <c r="G25" s="102" t="s">
        <v>1</v>
      </c>
      <c r="H25" s="102" t="s">
        <v>1</v>
      </c>
      <c r="I25" s="29" t="s">
        <v>1</v>
      </c>
      <c r="J25" s="29"/>
      <c r="K25" s="29"/>
      <c r="L25" s="15"/>
      <c r="M25" s="15"/>
      <c r="N25" s="15"/>
      <c r="O25" s="134" t="s">
        <v>1</v>
      </c>
      <c r="P25" s="134"/>
      <c r="Q25" s="134"/>
      <c r="R25" s="134"/>
      <c r="S25" s="134"/>
      <c r="T25" s="134"/>
    </row>
    <row r="26" spans="1:20" ht="12.75" customHeight="1" x14ac:dyDescent="0.2">
      <c r="A26" s="96">
        <v>19</v>
      </c>
      <c r="B26" s="3" t="s">
        <v>15</v>
      </c>
      <c r="C26" s="4" t="s">
        <v>10</v>
      </c>
      <c r="D26" s="85">
        <v>4</v>
      </c>
      <c r="E26" s="2">
        <f t="shared" si="0"/>
        <v>4</v>
      </c>
      <c r="F26" s="70">
        <f t="shared" si="1"/>
        <v>5300</v>
      </c>
      <c r="G26" s="70">
        <f>IF(MAX(I26:T26)=0,"&lt;0.005",MAX(I26:T26))</f>
        <v>9450</v>
      </c>
      <c r="H26" s="77">
        <f t="shared" si="2"/>
        <v>7987.5</v>
      </c>
      <c r="I26" s="117">
        <v>8500</v>
      </c>
      <c r="J26" s="80"/>
      <c r="K26" s="80"/>
      <c r="L26" s="117">
        <v>8700</v>
      </c>
      <c r="M26" s="100"/>
      <c r="N26" s="100"/>
      <c r="O26" s="136">
        <v>5300</v>
      </c>
      <c r="P26" s="136"/>
      <c r="Q26" s="136"/>
      <c r="R26" s="136">
        <v>9450</v>
      </c>
      <c r="S26" s="136"/>
      <c r="T26" s="136"/>
    </row>
    <row r="27" spans="1:20" ht="12.75" customHeight="1" x14ac:dyDescent="0.2">
      <c r="A27" s="96">
        <v>20</v>
      </c>
      <c r="B27" s="3" t="s">
        <v>16</v>
      </c>
      <c r="C27" s="4" t="s">
        <v>10</v>
      </c>
      <c r="D27" s="85">
        <v>4</v>
      </c>
      <c r="E27" s="2">
        <f t="shared" si="0"/>
        <v>4</v>
      </c>
      <c r="F27" s="70">
        <f t="shared" si="1"/>
        <v>14</v>
      </c>
      <c r="G27" s="70">
        <f>IF(MAX(I27:T27)=0,"&lt;0.005",MAX(I27:T27))</f>
        <v>40</v>
      </c>
      <c r="H27" s="77">
        <f t="shared" si="2"/>
        <v>26</v>
      </c>
      <c r="I27" s="117">
        <v>40</v>
      </c>
      <c r="J27" s="80"/>
      <c r="K27" s="80"/>
      <c r="L27" s="117">
        <v>14</v>
      </c>
      <c r="M27" s="80"/>
      <c r="N27" s="80"/>
      <c r="O27" s="136">
        <v>29</v>
      </c>
      <c r="P27" s="136"/>
      <c r="Q27" s="136"/>
      <c r="R27" s="136">
        <v>21</v>
      </c>
      <c r="S27" s="136"/>
      <c r="T27" s="136"/>
    </row>
    <row r="28" spans="1:20" ht="26.25" customHeight="1" x14ac:dyDescent="0.2">
      <c r="A28" s="96">
        <v>21</v>
      </c>
      <c r="B28" s="5" t="s">
        <v>18</v>
      </c>
      <c r="C28" s="6" t="s">
        <v>63</v>
      </c>
      <c r="D28" s="86">
        <v>2</v>
      </c>
      <c r="E28" s="2">
        <f t="shared" si="0"/>
        <v>2</v>
      </c>
      <c r="F28" s="102" t="s">
        <v>67</v>
      </c>
      <c r="G28" s="102" t="s">
        <v>67</v>
      </c>
      <c r="H28" s="102" t="s">
        <v>67</v>
      </c>
      <c r="I28" s="118" t="s">
        <v>67</v>
      </c>
      <c r="J28" s="29"/>
      <c r="K28" s="29"/>
      <c r="L28" s="15"/>
      <c r="M28" s="15"/>
      <c r="N28" s="15"/>
      <c r="O28" s="134" t="s">
        <v>67</v>
      </c>
      <c r="P28" s="134"/>
      <c r="Q28" s="134"/>
      <c r="R28" s="134"/>
      <c r="S28" s="134"/>
      <c r="T28" s="134"/>
    </row>
    <row r="29" spans="1:20" ht="12.75" customHeight="1" x14ac:dyDescent="0.2">
      <c r="A29" s="96">
        <v>22</v>
      </c>
      <c r="B29" s="5" t="s">
        <v>31</v>
      </c>
      <c r="C29" s="6" t="s">
        <v>10</v>
      </c>
      <c r="D29" s="86">
        <v>2</v>
      </c>
      <c r="E29" s="67">
        <f t="shared" si="0"/>
        <v>2</v>
      </c>
      <c r="F29" s="102" t="s">
        <v>1</v>
      </c>
      <c r="G29" s="102" t="s">
        <v>1</v>
      </c>
      <c r="H29" s="102" t="s">
        <v>1</v>
      </c>
      <c r="I29" s="106" t="s">
        <v>1</v>
      </c>
      <c r="J29" s="29"/>
      <c r="K29" s="29"/>
      <c r="L29" s="15"/>
      <c r="M29" s="15"/>
      <c r="N29" s="15"/>
      <c r="O29" s="134" t="s">
        <v>1</v>
      </c>
      <c r="P29" s="134"/>
      <c r="Q29" s="134"/>
      <c r="R29" s="134"/>
      <c r="S29" s="134"/>
      <c r="T29" s="134"/>
    </row>
    <row r="30" spans="1:20" ht="12.75" customHeight="1" x14ac:dyDescent="0.2">
      <c r="A30" s="96">
        <v>23</v>
      </c>
      <c r="B30" s="1" t="s">
        <v>13</v>
      </c>
      <c r="C30" s="2" t="s">
        <v>13</v>
      </c>
      <c r="D30" s="87">
        <v>12</v>
      </c>
      <c r="E30" s="67">
        <f t="shared" si="0"/>
        <v>12</v>
      </c>
      <c r="F30" s="70">
        <f t="shared" si="1"/>
        <v>7.1</v>
      </c>
      <c r="G30" s="70">
        <f>IF(MAX(I30:T30)=0,"&lt;0.005",MAX(I30:T30))</f>
        <v>7.9</v>
      </c>
      <c r="H30" s="77">
        <f t="shared" si="2"/>
        <v>7.4916666666666663</v>
      </c>
      <c r="I30" s="14">
        <v>7.7</v>
      </c>
      <c r="J30" s="14">
        <v>7.3</v>
      </c>
      <c r="K30" s="14">
        <v>7.1</v>
      </c>
      <c r="L30" s="14">
        <v>7.2</v>
      </c>
      <c r="M30" s="14">
        <v>7.7</v>
      </c>
      <c r="N30" s="14">
        <v>7.4</v>
      </c>
      <c r="O30" s="14">
        <v>7.5</v>
      </c>
      <c r="P30" s="14">
        <v>7.9</v>
      </c>
      <c r="Q30" s="14">
        <v>7.6</v>
      </c>
      <c r="R30" s="142">
        <v>7.4</v>
      </c>
      <c r="S30" s="14">
        <v>7.5</v>
      </c>
      <c r="T30" s="142">
        <v>7.6</v>
      </c>
    </row>
    <row r="31" spans="1:20" ht="12.75" customHeight="1" x14ac:dyDescent="0.2">
      <c r="A31" s="95"/>
      <c r="B31" s="27"/>
      <c r="C31" s="22"/>
      <c r="D31" s="88"/>
      <c r="E31" s="22"/>
      <c r="F31" s="71"/>
      <c r="G31" s="71"/>
      <c r="H31" s="71"/>
      <c r="I31" s="23"/>
      <c r="J31" s="23"/>
      <c r="K31" s="23"/>
      <c r="L31" s="24"/>
      <c r="M31" s="25"/>
      <c r="N31" s="26"/>
      <c r="O31" s="25"/>
      <c r="P31" s="25"/>
      <c r="Q31" s="25"/>
      <c r="R31" s="25"/>
      <c r="S31" s="25"/>
      <c r="T31" s="25"/>
    </row>
    <row r="32" spans="1:20" ht="12.75" customHeight="1" x14ac:dyDescent="0.2">
      <c r="B32" s="58" t="s">
        <v>36</v>
      </c>
      <c r="C32" s="58"/>
      <c r="D32" s="89"/>
      <c r="O32" s="30">
        <v>0.01</v>
      </c>
      <c r="Q32" s="30">
        <v>0.1</v>
      </c>
    </row>
    <row r="33" spans="2:17" ht="12.75" customHeight="1" x14ac:dyDescent="0.2">
      <c r="B33" s="7" t="s">
        <v>35</v>
      </c>
      <c r="E33" s="57"/>
      <c r="O33" s="30">
        <v>1E-3</v>
      </c>
      <c r="Q33" s="30">
        <v>0.1</v>
      </c>
    </row>
    <row r="34" spans="2:17" ht="12.75" customHeight="1" x14ac:dyDescent="0.2">
      <c r="B34" s="8" t="s">
        <v>33</v>
      </c>
      <c r="E34" s="57"/>
    </row>
    <row r="35" spans="2:17" ht="12.75" customHeight="1" x14ac:dyDescent="0.2">
      <c r="B35" s="9" t="s">
        <v>34</v>
      </c>
      <c r="E35" s="159"/>
      <c r="F35" s="159"/>
    </row>
    <row r="37" spans="2:17" ht="12.75" customHeight="1" x14ac:dyDescent="0.2"/>
    <row r="38" spans="2:17" ht="15.75" customHeight="1" x14ac:dyDescent="0.2"/>
    <row r="39" spans="2:17" ht="12.75" customHeight="1" x14ac:dyDescent="0.2"/>
    <row r="41" spans="2:17" ht="12.75" customHeight="1" x14ac:dyDescent="0.2"/>
  </sheetData>
  <sheetProtection algorithmName="SHA-512" hashValue="mTtwRFmxW+UqDDKs/zc0uH4qFs0MLowA7KoZulOSfQDyURQ4diL4ziXiG5lsTNNONfx4NxdIv8jFVyUOYRhdJQ==" saltValue="v8GeGhNUEy+wYKuFbvvL6A==" spinCount="100000" sheet="1" objects="1" scenarios="1"/>
  <mergeCells count="10">
    <mergeCell ref="G6:G7"/>
    <mergeCell ref="H6:H7"/>
    <mergeCell ref="A6:A7"/>
    <mergeCell ref="D6:D7"/>
    <mergeCell ref="B5:S5"/>
    <mergeCell ref="E35:F35"/>
    <mergeCell ref="B6:B7"/>
    <mergeCell ref="C6:C7"/>
    <mergeCell ref="E6:E7"/>
    <mergeCell ref="F6:F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topLeftCell="B1" zoomScaleNormal="100" workbookViewId="0">
      <selection activeCell="W7" sqref="W7:AF30"/>
    </sheetView>
  </sheetViews>
  <sheetFormatPr defaultColWidth="11.42578125" defaultRowHeight="12.75" outlineLevelCol="1" x14ac:dyDescent="0.2"/>
  <cols>
    <col min="1" max="1" width="3.140625" style="84" customWidth="1"/>
    <col min="2" max="2" width="22.140625" style="30" customWidth="1"/>
    <col min="3" max="3" width="8.42578125" style="59"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8" width="10.140625" style="30" hidden="1" customWidth="1" outlineLevel="1"/>
    <col min="19" max="19" width="10.42578125" style="30" hidden="1" customWidth="1" outlineLevel="1"/>
    <col min="20" max="20" width="11" style="30" hidden="1" customWidth="1" outlineLevel="1"/>
    <col min="21" max="21" width="10.5703125" customWidth="1" collapsed="1"/>
    <col min="22" max="22" width="11.140625" customWidth="1"/>
    <col min="23" max="23" width="8" customWidth="1"/>
  </cols>
  <sheetData>
    <row r="1" spans="1:33" ht="18" customHeight="1" x14ac:dyDescent="0.25">
      <c r="A1" s="95"/>
      <c r="B1" s="127" t="s">
        <v>159</v>
      </c>
      <c r="C1" s="127"/>
      <c r="D1" s="127"/>
      <c r="E1" s="127"/>
      <c r="F1" s="127"/>
      <c r="G1" s="127"/>
      <c r="H1" s="127"/>
      <c r="I1" s="127"/>
      <c r="J1" s="127"/>
      <c r="K1" s="127"/>
      <c r="L1" s="127"/>
    </row>
    <row r="2" spans="1:33" ht="18" customHeight="1" x14ac:dyDescent="0.25">
      <c r="A2" s="95"/>
      <c r="B2" s="128" t="s">
        <v>58</v>
      </c>
      <c r="C2" s="82"/>
      <c r="D2" s="83"/>
      <c r="E2" s="82"/>
      <c r="F2" s="82"/>
      <c r="G2" s="82"/>
      <c r="H2" s="82"/>
      <c r="I2" s="82"/>
      <c r="J2" s="82"/>
      <c r="K2" s="82"/>
      <c r="L2" s="82"/>
    </row>
    <row r="3" spans="1:33" ht="12.75" customHeight="1" x14ac:dyDescent="0.2">
      <c r="A3" s="95"/>
      <c r="B3" s="55" t="s">
        <v>40</v>
      </c>
    </row>
    <row r="4" spans="1:33" ht="12.75" customHeight="1" x14ac:dyDescent="0.2">
      <c r="B4" s="60" t="s">
        <v>3</v>
      </c>
      <c r="C4" s="61"/>
      <c r="E4" s="62"/>
      <c r="F4" s="76"/>
      <c r="G4" s="72"/>
      <c r="H4" s="72"/>
      <c r="I4" s="62"/>
      <c r="J4" s="62"/>
      <c r="K4" s="62"/>
      <c r="L4" s="62"/>
      <c r="M4" s="62"/>
      <c r="N4" s="62"/>
      <c r="O4" s="62"/>
      <c r="P4" s="62"/>
    </row>
    <row r="5" spans="1:33" ht="27.75" customHeight="1" x14ac:dyDescent="0.2">
      <c r="A5" s="95"/>
      <c r="B5" s="167" t="s">
        <v>48</v>
      </c>
      <c r="C5" s="166"/>
      <c r="D5" s="166"/>
      <c r="E5" s="166"/>
      <c r="F5" s="166"/>
      <c r="G5" s="166"/>
      <c r="H5" s="166"/>
      <c r="I5" s="166"/>
      <c r="J5" s="166"/>
      <c r="K5" s="166"/>
      <c r="L5" s="166"/>
      <c r="M5" s="166"/>
      <c r="N5" s="166"/>
      <c r="O5" s="166"/>
      <c r="P5" s="166"/>
      <c r="Q5" s="166"/>
      <c r="R5" s="166"/>
      <c r="S5" s="166"/>
      <c r="T5" s="94"/>
    </row>
    <row r="6" spans="1:33" ht="12.75" customHeight="1" x14ac:dyDescent="0.2">
      <c r="A6" s="163" t="s">
        <v>59</v>
      </c>
      <c r="B6" s="160" t="s">
        <v>5</v>
      </c>
      <c r="C6" s="160" t="s">
        <v>6</v>
      </c>
      <c r="D6" s="164" t="s">
        <v>60</v>
      </c>
      <c r="E6" s="160" t="s">
        <v>37</v>
      </c>
      <c r="F6" s="162" t="s">
        <v>7</v>
      </c>
      <c r="G6" s="162" t="s">
        <v>9</v>
      </c>
      <c r="H6" s="162" t="s">
        <v>8</v>
      </c>
      <c r="I6" s="114">
        <v>42023</v>
      </c>
      <c r="J6" s="32">
        <v>42051</v>
      </c>
      <c r="K6" s="32">
        <v>42072</v>
      </c>
      <c r="L6" s="32">
        <v>42104</v>
      </c>
      <c r="M6" s="32">
        <v>42142</v>
      </c>
      <c r="N6" s="32">
        <v>42172</v>
      </c>
      <c r="O6" s="114">
        <v>42191</v>
      </c>
      <c r="P6" s="114">
        <v>42230</v>
      </c>
      <c r="Q6" s="110">
        <v>42258</v>
      </c>
      <c r="R6" s="110">
        <v>42289</v>
      </c>
      <c r="S6" s="110">
        <v>42317</v>
      </c>
      <c r="T6" s="110">
        <v>42349</v>
      </c>
      <c r="U6" s="115"/>
      <c r="V6" s="115"/>
    </row>
    <row r="7" spans="1:33" ht="12.75" customHeight="1" x14ac:dyDescent="0.2">
      <c r="A7" s="161"/>
      <c r="B7" s="161"/>
      <c r="C7" s="161"/>
      <c r="D7" s="161"/>
      <c r="E7" s="161"/>
      <c r="F7" s="161"/>
      <c r="G7" s="161"/>
      <c r="H7" s="161"/>
      <c r="I7" s="99" t="s">
        <v>71</v>
      </c>
      <c r="J7" s="99" t="s">
        <v>80</v>
      </c>
      <c r="K7" s="99" t="s">
        <v>87</v>
      </c>
      <c r="L7" s="109" t="s">
        <v>95</v>
      </c>
      <c r="M7" s="32" t="s">
        <v>103</v>
      </c>
      <c r="N7" s="32" t="s">
        <v>111</v>
      </c>
      <c r="O7" s="109" t="s">
        <v>120</v>
      </c>
      <c r="P7" s="109" t="s">
        <v>128</v>
      </c>
      <c r="Q7" s="108" t="s">
        <v>136</v>
      </c>
      <c r="R7" s="108" t="s">
        <v>144</v>
      </c>
      <c r="S7" s="108" t="s">
        <v>152</v>
      </c>
      <c r="T7" s="108" t="s">
        <v>160</v>
      </c>
      <c r="U7" s="125"/>
      <c r="V7" s="157"/>
      <c r="W7" s="158"/>
      <c r="X7" s="158"/>
      <c r="Y7" s="158"/>
      <c r="Z7" s="158"/>
      <c r="AA7" s="158"/>
      <c r="AB7" s="158"/>
      <c r="AC7" s="158"/>
      <c r="AD7" s="158"/>
      <c r="AE7" s="158"/>
      <c r="AF7" s="158"/>
      <c r="AG7" s="158"/>
    </row>
    <row r="8" spans="1:33" ht="12.75" customHeight="1" x14ac:dyDescent="0.2">
      <c r="A8" s="96">
        <v>1</v>
      </c>
      <c r="B8" s="18" t="s">
        <v>56</v>
      </c>
      <c r="C8" s="36" t="s">
        <v>10</v>
      </c>
      <c r="D8" s="85">
        <v>4</v>
      </c>
      <c r="E8" s="81">
        <f t="shared" ref="E8:E30" si="0">COUNTA(I8:T8)</f>
        <v>4</v>
      </c>
      <c r="F8" s="79">
        <f t="shared" ref="F8:F30" si="1">IF(MIN(I8:T8)=0,"&lt;0.005",MIN(I8:T8))</f>
        <v>120</v>
      </c>
      <c r="G8" s="73">
        <f>IF(MAX(I8:T8)=0,"&lt;5",MAX(I8:T8))</f>
        <v>350</v>
      </c>
      <c r="H8" s="78">
        <f>IF(ISERROR(AVERAGE(I8:T8)),"&lt;5",AVERAGE(I8:T8))</f>
        <v>222.5</v>
      </c>
      <c r="I8" s="117">
        <v>180</v>
      </c>
      <c r="J8" s="80"/>
      <c r="K8" s="80"/>
      <c r="L8" s="13">
        <v>120</v>
      </c>
      <c r="M8" s="37"/>
      <c r="N8" s="37"/>
      <c r="O8" s="150">
        <v>350</v>
      </c>
      <c r="P8" s="150"/>
      <c r="Q8" s="130"/>
      <c r="R8" s="130">
        <v>240</v>
      </c>
      <c r="S8" s="130"/>
      <c r="T8" s="130"/>
      <c r="V8" s="158">
        <v>180</v>
      </c>
      <c r="W8" s="158"/>
      <c r="X8" s="158"/>
      <c r="Y8" s="158">
        <v>120</v>
      </c>
      <c r="Z8" s="158"/>
      <c r="AA8" s="158"/>
      <c r="AB8" s="158">
        <v>350</v>
      </c>
      <c r="AC8" s="158"/>
      <c r="AD8" s="158"/>
      <c r="AE8" s="158">
        <v>240</v>
      </c>
      <c r="AF8" s="158"/>
      <c r="AG8" s="158"/>
    </row>
    <row r="9" spans="1:33" ht="12.75" customHeight="1" x14ac:dyDescent="0.2">
      <c r="A9" s="96">
        <v>2</v>
      </c>
      <c r="B9" s="54" t="s">
        <v>21</v>
      </c>
      <c r="C9" s="41" t="s">
        <v>10</v>
      </c>
      <c r="D9" s="86">
        <v>2</v>
      </c>
      <c r="E9" s="81">
        <f t="shared" si="0"/>
        <v>2</v>
      </c>
      <c r="F9" s="143" t="s">
        <v>65</v>
      </c>
      <c r="G9" s="143" t="s">
        <v>65</v>
      </c>
      <c r="H9" s="143" t="s">
        <v>65</v>
      </c>
      <c r="I9" s="42" t="s">
        <v>65</v>
      </c>
      <c r="J9" s="42"/>
      <c r="K9" s="42"/>
      <c r="L9" s="15"/>
      <c r="M9" s="43"/>
      <c r="N9" s="43"/>
      <c r="O9" s="151" t="s">
        <v>65</v>
      </c>
      <c r="P9" s="151"/>
      <c r="Q9" s="134"/>
      <c r="R9" s="134"/>
      <c r="S9" s="134"/>
      <c r="T9" s="134"/>
      <c r="V9" s="158">
        <v>0.1</v>
      </c>
      <c r="W9" s="158"/>
      <c r="X9" s="158"/>
      <c r="Y9" s="158"/>
      <c r="Z9" s="158"/>
      <c r="AA9" s="158"/>
      <c r="AB9" s="158">
        <v>0.1</v>
      </c>
      <c r="AC9" s="158"/>
      <c r="AD9" s="158"/>
      <c r="AE9" s="158"/>
      <c r="AF9" s="158"/>
      <c r="AG9" s="158"/>
    </row>
    <row r="10" spans="1:33" ht="12.75" customHeight="1" x14ac:dyDescent="0.2">
      <c r="A10" s="96">
        <v>3</v>
      </c>
      <c r="B10" s="40" t="s">
        <v>22</v>
      </c>
      <c r="C10" s="41" t="s">
        <v>10</v>
      </c>
      <c r="D10" s="86">
        <v>2</v>
      </c>
      <c r="E10" s="81">
        <f t="shared" si="0"/>
        <v>2</v>
      </c>
      <c r="F10" s="143" t="s">
        <v>1</v>
      </c>
      <c r="G10" s="143" t="s">
        <v>1</v>
      </c>
      <c r="H10" s="143" t="s">
        <v>1</v>
      </c>
      <c r="I10" s="43" t="s">
        <v>1</v>
      </c>
      <c r="J10" s="42"/>
      <c r="K10" s="42"/>
      <c r="L10" s="15"/>
      <c r="M10" s="43"/>
      <c r="N10" s="43"/>
      <c r="O10" s="151" t="s">
        <v>1</v>
      </c>
      <c r="P10" s="151"/>
      <c r="Q10" s="134"/>
      <c r="R10" s="134"/>
      <c r="S10" s="134"/>
      <c r="T10" s="134"/>
      <c r="V10" s="158">
        <v>0.01</v>
      </c>
      <c r="W10" s="158"/>
      <c r="X10" s="158"/>
      <c r="Y10" s="158"/>
      <c r="Z10" s="158"/>
      <c r="AA10" s="158"/>
      <c r="AB10" s="158">
        <v>0.01</v>
      </c>
      <c r="AC10" s="158"/>
      <c r="AD10" s="158"/>
      <c r="AE10" s="158"/>
      <c r="AF10" s="158"/>
      <c r="AG10" s="158"/>
    </row>
    <row r="11" spans="1:33" ht="12.75" customHeight="1" x14ac:dyDescent="0.2">
      <c r="A11" s="96">
        <v>4</v>
      </c>
      <c r="B11" s="40" t="s">
        <v>23</v>
      </c>
      <c r="C11" s="41" t="s">
        <v>10</v>
      </c>
      <c r="D11" s="86">
        <v>2</v>
      </c>
      <c r="E11" s="81">
        <f t="shared" si="0"/>
        <v>2</v>
      </c>
      <c r="F11" s="79">
        <f>IF(MIN(I11:T11)=0,"&lt;0.005",MIN(I11:T11))</f>
        <v>0.3</v>
      </c>
      <c r="G11" s="97">
        <f>IF(MAX(I11:T11)=0,"&lt;0.005",MAX(H11:T11))</f>
        <v>0.4</v>
      </c>
      <c r="H11" s="79">
        <f t="shared" ref="H11:H30" si="2">IF(ISERROR(AVERAGE(I11:T11)),"&lt;0.0001",AVERAGE(I11:T11))</f>
        <v>0.35</v>
      </c>
      <c r="I11" s="42">
        <v>0.4</v>
      </c>
      <c r="J11" s="42"/>
      <c r="K11" s="42"/>
      <c r="L11" s="15"/>
      <c r="M11" s="43"/>
      <c r="N11" s="43"/>
      <c r="O11" s="151">
        <v>0.3</v>
      </c>
      <c r="P11" s="151"/>
      <c r="Q11" s="134"/>
      <c r="R11" s="134"/>
      <c r="S11" s="134"/>
      <c r="T11" s="134"/>
      <c r="V11" s="158">
        <v>0.4</v>
      </c>
      <c r="W11" s="158"/>
      <c r="X11" s="158"/>
      <c r="Y11" s="158"/>
      <c r="Z11" s="158"/>
      <c r="AA11" s="158"/>
      <c r="AB11" s="158">
        <v>0.3</v>
      </c>
      <c r="AC11" s="158"/>
      <c r="AD11" s="158"/>
      <c r="AE11" s="158"/>
      <c r="AF11" s="158"/>
      <c r="AG11" s="158"/>
    </row>
    <row r="12" spans="1:33" ht="12.75" customHeight="1" x14ac:dyDescent="0.2">
      <c r="A12" s="96">
        <v>5</v>
      </c>
      <c r="B12" s="40" t="s">
        <v>24</v>
      </c>
      <c r="C12" s="41" t="s">
        <v>10</v>
      </c>
      <c r="D12" s="86">
        <v>2</v>
      </c>
      <c r="E12" s="81">
        <f t="shared" si="0"/>
        <v>2</v>
      </c>
      <c r="F12" s="105" t="s">
        <v>1</v>
      </c>
      <c r="G12" s="140" t="s">
        <v>119</v>
      </c>
      <c r="H12" s="141" t="s">
        <v>55</v>
      </c>
      <c r="I12" s="43" t="s">
        <v>1</v>
      </c>
      <c r="J12" s="42"/>
      <c r="K12" s="42"/>
      <c r="L12" s="15"/>
      <c r="M12" s="43"/>
      <c r="N12" s="43"/>
      <c r="O12" s="151" t="s">
        <v>119</v>
      </c>
      <c r="P12" s="151"/>
      <c r="Q12" s="134"/>
      <c r="R12" s="134"/>
      <c r="S12" s="134"/>
      <c r="T12" s="134"/>
      <c r="V12" s="158">
        <v>0.01</v>
      </c>
      <c r="W12" s="158"/>
      <c r="X12" s="158"/>
      <c r="Y12" s="158"/>
      <c r="Z12" s="158"/>
      <c r="AA12" s="158"/>
      <c r="AB12" s="158">
        <v>1E-3</v>
      </c>
      <c r="AC12" s="158"/>
      <c r="AD12" s="158"/>
      <c r="AE12" s="158"/>
      <c r="AF12" s="158"/>
      <c r="AG12" s="158"/>
    </row>
    <row r="13" spans="1:33" ht="12.75" customHeight="1" x14ac:dyDescent="0.2">
      <c r="A13" s="96">
        <v>6</v>
      </c>
      <c r="B13" s="40" t="s">
        <v>32</v>
      </c>
      <c r="C13" s="41" t="s">
        <v>10</v>
      </c>
      <c r="D13" s="86">
        <v>2</v>
      </c>
      <c r="E13" s="81">
        <f t="shared" si="0"/>
        <v>2</v>
      </c>
      <c r="F13" s="143" t="s">
        <v>1</v>
      </c>
      <c r="G13" s="143" t="s">
        <v>1</v>
      </c>
      <c r="H13" s="143" t="s">
        <v>1</v>
      </c>
      <c r="I13" s="119" t="s">
        <v>1</v>
      </c>
      <c r="J13" s="42"/>
      <c r="K13" s="42"/>
      <c r="L13" s="15"/>
      <c r="M13" s="43"/>
      <c r="N13" s="43"/>
      <c r="O13" s="151" t="s">
        <v>1</v>
      </c>
      <c r="P13" s="151"/>
      <c r="Q13" s="134"/>
      <c r="R13" s="134"/>
      <c r="S13" s="134"/>
      <c r="T13" s="134"/>
      <c r="V13" s="158">
        <v>0.01</v>
      </c>
      <c r="W13" s="158"/>
      <c r="X13" s="158"/>
      <c r="Y13" s="158"/>
      <c r="Z13" s="158"/>
      <c r="AA13" s="158"/>
      <c r="AB13" s="158">
        <v>0.01</v>
      </c>
      <c r="AC13" s="158"/>
      <c r="AD13" s="158"/>
      <c r="AE13" s="158"/>
      <c r="AF13" s="158"/>
      <c r="AG13" s="158"/>
    </row>
    <row r="14" spans="1:33" ht="12.75" customHeight="1" x14ac:dyDescent="0.2">
      <c r="A14" s="96">
        <v>7</v>
      </c>
      <c r="B14" s="38" t="s">
        <v>11</v>
      </c>
      <c r="C14" s="39" t="s">
        <v>12</v>
      </c>
      <c r="D14" s="85">
        <v>4</v>
      </c>
      <c r="E14" s="81">
        <f t="shared" si="0"/>
        <v>4</v>
      </c>
      <c r="F14" s="79">
        <f t="shared" si="1"/>
        <v>8800</v>
      </c>
      <c r="G14" s="97">
        <f>IF(MAX(I14:T14)=0,"&lt;0.005",MAX(I14:T14))</f>
        <v>14600</v>
      </c>
      <c r="H14" s="79">
        <f t="shared" si="2"/>
        <v>12750</v>
      </c>
      <c r="I14" s="117">
        <v>14000</v>
      </c>
      <c r="J14" s="80"/>
      <c r="K14" s="80"/>
      <c r="L14" s="117">
        <v>13600</v>
      </c>
      <c r="M14" s="100"/>
      <c r="N14" s="100"/>
      <c r="O14" s="136">
        <v>8800</v>
      </c>
      <c r="P14" s="136"/>
      <c r="Q14" s="136"/>
      <c r="R14" s="136">
        <v>14600</v>
      </c>
      <c r="S14" s="136"/>
      <c r="T14" s="136"/>
      <c r="V14" s="158">
        <v>14000</v>
      </c>
      <c r="W14" s="158"/>
      <c r="X14" s="158"/>
      <c r="Y14" s="158">
        <v>13600</v>
      </c>
      <c r="Z14" s="158"/>
      <c r="AA14" s="158"/>
      <c r="AB14" s="158">
        <v>8800</v>
      </c>
      <c r="AC14" s="158"/>
      <c r="AD14" s="158"/>
      <c r="AE14" s="158">
        <v>14600</v>
      </c>
      <c r="AF14" s="158"/>
      <c r="AG14" s="158"/>
    </row>
    <row r="15" spans="1:33" ht="12.75" customHeight="1" x14ac:dyDescent="0.2">
      <c r="A15" s="96">
        <v>8</v>
      </c>
      <c r="B15" s="40" t="s">
        <v>25</v>
      </c>
      <c r="C15" s="41" t="s">
        <v>10</v>
      </c>
      <c r="D15" s="86">
        <v>2</v>
      </c>
      <c r="E15" s="81">
        <f t="shared" si="0"/>
        <v>2</v>
      </c>
      <c r="F15" s="143" t="s">
        <v>1</v>
      </c>
      <c r="G15" s="143" t="s">
        <v>1</v>
      </c>
      <c r="H15" s="143" t="s">
        <v>1</v>
      </c>
      <c r="I15" s="119" t="s">
        <v>1</v>
      </c>
      <c r="J15" s="42"/>
      <c r="K15" s="42"/>
      <c r="L15" s="15"/>
      <c r="M15" s="43"/>
      <c r="N15" s="43"/>
      <c r="O15" s="119" t="s">
        <v>1</v>
      </c>
      <c r="P15" s="151"/>
      <c r="Q15" s="134"/>
      <c r="R15" s="134"/>
      <c r="S15" s="134"/>
      <c r="T15" s="134"/>
      <c r="V15" s="158">
        <v>0.01</v>
      </c>
      <c r="W15" s="158"/>
      <c r="X15" s="158"/>
      <c r="Y15" s="158"/>
      <c r="Z15" s="158"/>
      <c r="AA15" s="158"/>
      <c r="AB15" s="158">
        <v>0.01</v>
      </c>
      <c r="AC15" s="158"/>
      <c r="AD15" s="158"/>
      <c r="AE15" s="158"/>
      <c r="AF15" s="158"/>
      <c r="AG15" s="158"/>
    </row>
    <row r="16" spans="1:33" ht="12.75" customHeight="1" x14ac:dyDescent="0.2">
      <c r="A16" s="96">
        <v>9</v>
      </c>
      <c r="B16" s="40" t="s">
        <v>26</v>
      </c>
      <c r="C16" s="41" t="s">
        <v>10</v>
      </c>
      <c r="D16" s="86">
        <v>2</v>
      </c>
      <c r="E16" s="81">
        <f t="shared" si="0"/>
        <v>2</v>
      </c>
      <c r="F16" s="79">
        <f t="shared" si="1"/>
        <v>0.02</v>
      </c>
      <c r="G16" s="97">
        <f>IF(MAX(I16:T16)=0,"&lt;0.005",MAX(I16:T16))</f>
        <v>0.03</v>
      </c>
      <c r="H16" s="79">
        <f t="shared" si="2"/>
        <v>2.5000000000000001E-2</v>
      </c>
      <c r="I16" s="119">
        <v>0.03</v>
      </c>
      <c r="J16" s="42"/>
      <c r="K16" s="42"/>
      <c r="L16" s="15"/>
      <c r="M16" s="43"/>
      <c r="N16" s="43"/>
      <c r="O16" s="151">
        <v>0.02</v>
      </c>
      <c r="P16" s="151"/>
      <c r="Q16" s="134"/>
      <c r="R16" s="134"/>
      <c r="S16" s="134"/>
      <c r="T16" s="134"/>
      <c r="V16" s="158">
        <v>0.03</v>
      </c>
      <c r="W16" s="158"/>
      <c r="X16" s="158"/>
      <c r="Y16" s="158"/>
      <c r="Z16" s="158"/>
      <c r="AA16" s="158"/>
      <c r="AB16" s="158">
        <v>0.02</v>
      </c>
      <c r="AC16" s="158"/>
      <c r="AD16" s="158"/>
      <c r="AE16" s="158"/>
      <c r="AF16" s="158"/>
      <c r="AG16" s="158"/>
    </row>
    <row r="17" spans="1:33" x14ac:dyDescent="0.2">
      <c r="A17" s="96">
        <v>10</v>
      </c>
      <c r="B17" s="40" t="s">
        <v>27</v>
      </c>
      <c r="C17" s="41" t="s">
        <v>10</v>
      </c>
      <c r="D17" s="86">
        <v>2</v>
      </c>
      <c r="E17" s="81">
        <f t="shared" si="0"/>
        <v>2</v>
      </c>
      <c r="F17" s="143" t="s">
        <v>1</v>
      </c>
      <c r="G17" s="140" t="s">
        <v>1</v>
      </c>
      <c r="H17" s="140" t="s">
        <v>1</v>
      </c>
      <c r="I17" s="119" t="s">
        <v>1</v>
      </c>
      <c r="J17" s="42"/>
      <c r="K17" s="42"/>
      <c r="L17" s="15"/>
      <c r="M17" s="43"/>
      <c r="N17" s="43"/>
      <c r="O17" s="119" t="s">
        <v>1</v>
      </c>
      <c r="P17" s="151"/>
      <c r="Q17" s="134"/>
      <c r="R17" s="134"/>
      <c r="S17" s="134"/>
      <c r="T17" s="134"/>
      <c r="V17" s="158">
        <v>0.01</v>
      </c>
      <c r="W17" s="158"/>
      <c r="X17" s="158"/>
      <c r="Y17" s="158"/>
      <c r="Z17" s="158"/>
      <c r="AA17" s="158"/>
      <c r="AB17" s="158">
        <v>0.01</v>
      </c>
      <c r="AC17" s="158"/>
      <c r="AD17" s="158"/>
      <c r="AE17" s="158"/>
      <c r="AF17" s="158"/>
      <c r="AG17" s="158"/>
    </row>
    <row r="18" spans="1:33" ht="12.75" customHeight="1" x14ac:dyDescent="0.2">
      <c r="A18" s="96">
        <v>11</v>
      </c>
      <c r="B18" s="38" t="s">
        <v>28</v>
      </c>
      <c r="C18" s="39" t="s">
        <v>10</v>
      </c>
      <c r="D18" s="85">
        <v>4</v>
      </c>
      <c r="E18" s="81">
        <f t="shared" si="0"/>
        <v>4</v>
      </c>
      <c r="F18" s="79">
        <f t="shared" si="1"/>
        <v>0.28999999999999998</v>
      </c>
      <c r="G18" s="97">
        <f>IF(MAX(I18:T18)=0,"&lt;0.005",MAX(I18:T18))</f>
        <v>0.78</v>
      </c>
      <c r="H18" s="79">
        <f t="shared" si="2"/>
        <v>0.43000000000000005</v>
      </c>
      <c r="I18" s="123">
        <v>0.28999999999999998</v>
      </c>
      <c r="J18" s="44"/>
      <c r="K18" s="44"/>
      <c r="L18" s="120">
        <v>0.78</v>
      </c>
      <c r="M18" s="44"/>
      <c r="N18" s="152"/>
      <c r="O18" s="123">
        <v>0.34</v>
      </c>
      <c r="P18" s="150"/>
      <c r="Q18" s="130"/>
      <c r="R18" s="120">
        <v>0.31</v>
      </c>
      <c r="S18" s="130"/>
      <c r="T18" s="130"/>
      <c r="V18" s="158">
        <v>0.28999999999999998</v>
      </c>
      <c r="W18" s="158"/>
      <c r="X18" s="158"/>
      <c r="Y18" s="158">
        <v>0.78</v>
      </c>
      <c r="Z18" s="158"/>
      <c r="AA18" s="158"/>
      <c r="AB18" s="158">
        <v>0.34</v>
      </c>
      <c r="AC18" s="158"/>
      <c r="AD18" s="158"/>
      <c r="AE18" s="158">
        <v>0.31</v>
      </c>
      <c r="AF18" s="158"/>
      <c r="AG18" s="158"/>
    </row>
    <row r="19" spans="1:33" ht="12.75" customHeight="1" x14ac:dyDescent="0.2">
      <c r="A19" s="96">
        <v>12</v>
      </c>
      <c r="B19" s="38" t="s">
        <v>29</v>
      </c>
      <c r="C19" s="39" t="s">
        <v>10</v>
      </c>
      <c r="D19" s="85">
        <v>4</v>
      </c>
      <c r="E19" s="81">
        <f t="shared" si="0"/>
        <v>4</v>
      </c>
      <c r="F19" s="143" t="s">
        <v>57</v>
      </c>
      <c r="G19" s="143" t="s">
        <v>57</v>
      </c>
      <c r="H19" s="143" t="s">
        <v>57</v>
      </c>
      <c r="I19" s="44" t="s">
        <v>57</v>
      </c>
      <c r="J19" s="44"/>
      <c r="K19" s="44"/>
      <c r="L19" s="11" t="s">
        <v>57</v>
      </c>
      <c r="M19" s="153"/>
      <c r="N19" s="153"/>
      <c r="O19" s="150" t="s">
        <v>57</v>
      </c>
      <c r="P19" s="150"/>
      <c r="Q19" s="130"/>
      <c r="R19" s="130" t="s">
        <v>57</v>
      </c>
      <c r="S19" s="130"/>
      <c r="T19" s="130"/>
      <c r="V19" s="158">
        <v>1E-4</v>
      </c>
      <c r="W19" s="158"/>
      <c r="X19" s="158"/>
      <c r="Y19" s="158">
        <v>1E-4</v>
      </c>
      <c r="Z19" s="158"/>
      <c r="AA19" s="158"/>
      <c r="AB19" s="158">
        <v>1E-4</v>
      </c>
      <c r="AC19" s="158"/>
      <c r="AD19" s="158"/>
      <c r="AE19" s="158">
        <v>1E-4</v>
      </c>
      <c r="AF19" s="158"/>
      <c r="AG19" s="158"/>
    </row>
    <row r="20" spans="1:33" ht="24.75" customHeight="1" x14ac:dyDescent="0.2">
      <c r="A20" s="96">
        <v>13</v>
      </c>
      <c r="B20" s="92" t="s">
        <v>62</v>
      </c>
      <c r="C20" s="91" t="s">
        <v>10</v>
      </c>
      <c r="D20" s="85">
        <v>4</v>
      </c>
      <c r="E20" s="81">
        <f t="shared" si="0"/>
        <v>4</v>
      </c>
      <c r="F20" s="143" t="s">
        <v>65</v>
      </c>
      <c r="G20" s="97">
        <f t="shared" ref="G20" si="3">IF(MAX(I20:U20)=0,"&lt;0.005",MAX(I20:U20))</f>
        <v>1.8</v>
      </c>
      <c r="H20" s="79">
        <v>0.75</v>
      </c>
      <c r="I20" s="44">
        <v>1.8</v>
      </c>
      <c r="J20" s="44"/>
      <c r="K20" s="44"/>
      <c r="L20" s="120">
        <v>0.99</v>
      </c>
      <c r="M20" s="123"/>
      <c r="N20" s="152"/>
      <c r="O20" s="150" t="s">
        <v>65</v>
      </c>
      <c r="P20" s="150"/>
      <c r="Q20" s="130"/>
      <c r="R20" s="120" t="s">
        <v>65</v>
      </c>
      <c r="S20" s="130"/>
      <c r="T20" s="130"/>
      <c r="V20" s="158">
        <v>1.8</v>
      </c>
      <c r="W20" s="158"/>
      <c r="X20" s="158"/>
      <c r="Y20" s="158">
        <v>0.99</v>
      </c>
      <c r="Z20" s="158"/>
      <c r="AA20" s="158"/>
      <c r="AB20" s="158">
        <v>0.1</v>
      </c>
      <c r="AC20" s="158"/>
      <c r="AD20" s="158"/>
      <c r="AE20" s="158">
        <v>0.1</v>
      </c>
      <c r="AF20" s="158"/>
      <c r="AG20" s="158"/>
    </row>
    <row r="21" spans="1:33" ht="12.75" customHeight="1" x14ac:dyDescent="0.2">
      <c r="A21" s="96">
        <v>14</v>
      </c>
      <c r="B21" s="93" t="s">
        <v>61</v>
      </c>
      <c r="C21" s="91" t="s">
        <v>10</v>
      </c>
      <c r="D21" s="85">
        <v>4</v>
      </c>
      <c r="E21" s="81">
        <f t="shared" si="0"/>
        <v>4</v>
      </c>
      <c r="F21" s="79">
        <f t="shared" si="1"/>
        <v>4.9000000000000004</v>
      </c>
      <c r="G21" s="97">
        <f>IF(MAX(I21:T21)=0,"&lt;0.005",MAX(I21:T21))</f>
        <v>18</v>
      </c>
      <c r="H21" s="79">
        <f t="shared" si="2"/>
        <v>9.625</v>
      </c>
      <c r="I21" s="44">
        <v>5.6</v>
      </c>
      <c r="J21" s="44"/>
      <c r="K21" s="44"/>
      <c r="L21" s="17">
        <v>4.9000000000000004</v>
      </c>
      <c r="M21" s="44"/>
      <c r="N21" s="152"/>
      <c r="O21" s="37">
        <v>18</v>
      </c>
      <c r="P21" s="150"/>
      <c r="Q21" s="130"/>
      <c r="R21" s="13">
        <v>10</v>
      </c>
      <c r="S21" s="130"/>
      <c r="T21" s="130"/>
      <c r="V21" s="158">
        <v>5.6</v>
      </c>
      <c r="W21" s="158"/>
      <c r="X21" s="158"/>
      <c r="Y21" s="158">
        <v>4.9000000000000004</v>
      </c>
      <c r="Z21" s="158"/>
      <c r="AA21" s="158"/>
      <c r="AB21" s="158">
        <v>18</v>
      </c>
      <c r="AC21" s="158"/>
      <c r="AD21" s="158"/>
      <c r="AE21" s="158">
        <v>10</v>
      </c>
      <c r="AF21" s="158"/>
      <c r="AG21" s="158"/>
    </row>
    <row r="22" spans="1:33" ht="24.75" customHeight="1" x14ac:dyDescent="0.2">
      <c r="A22" s="96">
        <v>15</v>
      </c>
      <c r="B22" s="40" t="s">
        <v>17</v>
      </c>
      <c r="C22" s="41" t="s">
        <v>63</v>
      </c>
      <c r="D22" s="86">
        <v>2</v>
      </c>
      <c r="E22" s="81">
        <f t="shared" si="0"/>
        <v>2</v>
      </c>
      <c r="F22" s="143" t="s">
        <v>69</v>
      </c>
      <c r="G22" s="143" t="s">
        <v>69</v>
      </c>
      <c r="H22" s="143" t="s">
        <v>69</v>
      </c>
      <c r="I22" s="43" t="s">
        <v>69</v>
      </c>
      <c r="J22" s="42"/>
      <c r="K22" s="42"/>
      <c r="L22" s="15"/>
      <c r="M22" s="43"/>
      <c r="N22" s="43"/>
      <c r="O22" s="151" t="s">
        <v>69</v>
      </c>
      <c r="P22" s="151"/>
      <c r="Q22" s="134"/>
      <c r="R22" s="134"/>
      <c r="S22" s="134"/>
      <c r="T22" s="134"/>
      <c r="V22" s="158">
        <v>0.2</v>
      </c>
      <c r="W22" s="158"/>
      <c r="X22" s="158"/>
      <c r="Y22" s="158"/>
      <c r="Z22" s="158"/>
      <c r="AA22" s="158"/>
      <c r="AB22" s="158">
        <v>0.2</v>
      </c>
      <c r="AC22" s="158"/>
      <c r="AD22" s="158"/>
      <c r="AE22" s="158"/>
      <c r="AF22" s="158"/>
      <c r="AG22" s="158"/>
    </row>
    <row r="23" spans="1:33" ht="12.75" customHeight="1" x14ac:dyDescent="0.2">
      <c r="A23" s="96">
        <v>16</v>
      </c>
      <c r="B23" s="40" t="s">
        <v>14</v>
      </c>
      <c r="C23" s="41" t="s">
        <v>10</v>
      </c>
      <c r="D23" s="86">
        <v>2</v>
      </c>
      <c r="E23" s="81">
        <f t="shared" si="0"/>
        <v>2</v>
      </c>
      <c r="F23" s="143" t="s">
        <v>1</v>
      </c>
      <c r="G23" s="143" t="s">
        <v>1</v>
      </c>
      <c r="H23" s="143" t="s">
        <v>1</v>
      </c>
      <c r="I23" s="42" t="s">
        <v>1</v>
      </c>
      <c r="J23" s="42"/>
      <c r="K23" s="42"/>
      <c r="L23" s="15"/>
      <c r="M23" s="43"/>
      <c r="N23" s="43"/>
      <c r="O23" s="151" t="s">
        <v>1</v>
      </c>
      <c r="P23" s="151"/>
      <c r="Q23" s="134"/>
      <c r="R23" s="134"/>
      <c r="S23" s="134"/>
      <c r="T23" s="134"/>
      <c r="V23" s="158">
        <v>0.01</v>
      </c>
      <c r="W23" s="158"/>
      <c r="X23" s="158"/>
      <c r="Y23" s="158"/>
      <c r="Z23" s="158"/>
      <c r="AA23" s="158"/>
      <c r="AB23" s="158">
        <v>0.01</v>
      </c>
      <c r="AC23" s="158"/>
      <c r="AD23" s="158"/>
      <c r="AE23" s="158"/>
      <c r="AF23" s="158"/>
      <c r="AG23" s="158"/>
    </row>
    <row r="24" spans="1:33" ht="24.75" customHeight="1" x14ac:dyDescent="0.2">
      <c r="A24" s="96">
        <v>17</v>
      </c>
      <c r="B24" s="40" t="s">
        <v>19</v>
      </c>
      <c r="C24" s="41" t="s">
        <v>63</v>
      </c>
      <c r="D24" s="86">
        <v>2</v>
      </c>
      <c r="E24" s="81">
        <f t="shared" si="0"/>
        <v>2</v>
      </c>
      <c r="F24" s="143" t="s">
        <v>70</v>
      </c>
      <c r="G24" s="143" t="s">
        <v>70</v>
      </c>
      <c r="H24" s="143" t="s">
        <v>70</v>
      </c>
      <c r="I24" s="43" t="s">
        <v>70</v>
      </c>
      <c r="J24" s="42"/>
      <c r="K24" s="42"/>
      <c r="L24" s="15"/>
      <c r="M24" s="43"/>
      <c r="N24" s="43"/>
      <c r="O24" s="151" t="s">
        <v>70</v>
      </c>
      <c r="P24" s="151"/>
      <c r="Q24" s="134"/>
      <c r="R24" s="134"/>
      <c r="S24" s="134"/>
      <c r="T24" s="134"/>
      <c r="V24" s="158">
        <v>5</v>
      </c>
      <c r="W24" s="158"/>
      <c r="X24" s="158"/>
      <c r="Y24" s="158"/>
      <c r="Z24" s="158"/>
      <c r="AA24" s="158"/>
      <c r="AB24" s="158">
        <v>5</v>
      </c>
      <c r="AC24" s="158"/>
      <c r="AD24" s="158"/>
      <c r="AE24" s="158"/>
      <c r="AF24" s="158"/>
      <c r="AG24" s="158"/>
    </row>
    <row r="25" spans="1:33" ht="12.75" customHeight="1" x14ac:dyDescent="0.2">
      <c r="A25" s="96">
        <v>18</v>
      </c>
      <c r="B25" s="40" t="s">
        <v>30</v>
      </c>
      <c r="C25" s="41" t="s">
        <v>10</v>
      </c>
      <c r="D25" s="86">
        <v>2</v>
      </c>
      <c r="E25" s="81">
        <f t="shared" si="0"/>
        <v>2</v>
      </c>
      <c r="F25" s="143" t="s">
        <v>1</v>
      </c>
      <c r="G25" s="143" t="s">
        <v>1</v>
      </c>
      <c r="H25" s="143" t="s">
        <v>1</v>
      </c>
      <c r="I25" s="42" t="s">
        <v>1</v>
      </c>
      <c r="J25" s="42"/>
      <c r="K25" s="42"/>
      <c r="L25" s="15"/>
      <c r="M25" s="43"/>
      <c r="N25" s="43"/>
      <c r="O25" s="151" t="s">
        <v>1</v>
      </c>
      <c r="P25" s="151"/>
      <c r="Q25" s="134"/>
      <c r="R25" s="134"/>
      <c r="S25" s="134"/>
      <c r="T25" s="134"/>
      <c r="V25" s="158">
        <v>0.01</v>
      </c>
      <c r="W25" s="158"/>
      <c r="X25" s="158"/>
      <c r="Y25" s="158"/>
      <c r="Z25" s="158"/>
      <c r="AA25" s="158"/>
      <c r="AB25" s="158">
        <v>0.01</v>
      </c>
      <c r="AC25" s="158"/>
      <c r="AD25" s="158"/>
      <c r="AE25" s="158"/>
      <c r="AF25" s="158"/>
      <c r="AG25" s="158"/>
    </row>
    <row r="26" spans="1:33" ht="12.75" customHeight="1" x14ac:dyDescent="0.2">
      <c r="A26" s="96">
        <v>19</v>
      </c>
      <c r="B26" s="38" t="s">
        <v>15</v>
      </c>
      <c r="C26" s="39" t="s">
        <v>10</v>
      </c>
      <c r="D26" s="85">
        <v>4</v>
      </c>
      <c r="E26" s="81">
        <f t="shared" si="0"/>
        <v>4</v>
      </c>
      <c r="F26" s="79">
        <f t="shared" si="1"/>
        <v>5300</v>
      </c>
      <c r="G26" s="97">
        <f>IF(MAX(I26:T26)=0,"&lt;0.005",MAX(I26:T26))</f>
        <v>9480</v>
      </c>
      <c r="H26" s="79">
        <f t="shared" si="2"/>
        <v>8037.5</v>
      </c>
      <c r="I26" s="117">
        <v>8500</v>
      </c>
      <c r="J26" s="80"/>
      <c r="K26" s="80"/>
      <c r="L26" s="117">
        <v>8870</v>
      </c>
      <c r="M26" s="100"/>
      <c r="N26" s="100"/>
      <c r="O26" s="136">
        <v>5300</v>
      </c>
      <c r="P26" s="136"/>
      <c r="Q26" s="136"/>
      <c r="R26" s="136">
        <v>9480</v>
      </c>
      <c r="S26" s="136"/>
      <c r="T26" s="136"/>
      <c r="V26" s="158">
        <v>8500</v>
      </c>
      <c r="W26" s="158"/>
      <c r="X26" s="158"/>
      <c r="Y26" s="158">
        <v>8870</v>
      </c>
      <c r="Z26" s="158"/>
      <c r="AA26" s="158"/>
      <c r="AB26" s="158">
        <v>5300</v>
      </c>
      <c r="AC26" s="158"/>
      <c r="AD26" s="158"/>
      <c r="AE26" s="158">
        <v>9480</v>
      </c>
      <c r="AF26" s="158"/>
      <c r="AG26" s="158"/>
    </row>
    <row r="27" spans="1:33" ht="12.75" customHeight="1" x14ac:dyDescent="0.2">
      <c r="A27" s="96">
        <v>20</v>
      </c>
      <c r="B27" s="38" t="s">
        <v>16</v>
      </c>
      <c r="C27" s="39" t="s">
        <v>10</v>
      </c>
      <c r="D27" s="85">
        <v>4</v>
      </c>
      <c r="E27" s="81">
        <f t="shared" si="0"/>
        <v>4</v>
      </c>
      <c r="F27" s="79">
        <f t="shared" si="1"/>
        <v>19</v>
      </c>
      <c r="G27" s="97">
        <f>IF(MAX(I27:T27)=0,"&lt;0.005",MAX(I27:T27))</f>
        <v>35</v>
      </c>
      <c r="H27" s="79">
        <f t="shared" si="2"/>
        <v>26.75</v>
      </c>
      <c r="I27" s="117">
        <v>30</v>
      </c>
      <c r="J27" s="80"/>
      <c r="K27" s="80"/>
      <c r="L27" s="117">
        <v>23</v>
      </c>
      <c r="M27" s="117"/>
      <c r="N27" s="80"/>
      <c r="O27" s="136">
        <v>35</v>
      </c>
      <c r="P27" s="136"/>
      <c r="Q27" s="136"/>
      <c r="R27" s="136">
        <v>19</v>
      </c>
      <c r="S27" s="136"/>
      <c r="T27" s="136"/>
      <c r="V27" s="158">
        <v>30</v>
      </c>
      <c r="W27" s="158"/>
      <c r="X27" s="158"/>
      <c r="Y27" s="158">
        <v>23</v>
      </c>
      <c r="Z27" s="158"/>
      <c r="AA27" s="158"/>
      <c r="AB27" s="158">
        <v>35</v>
      </c>
      <c r="AC27" s="158"/>
      <c r="AD27" s="158"/>
      <c r="AE27" s="158">
        <v>19</v>
      </c>
      <c r="AF27" s="158"/>
      <c r="AG27" s="158"/>
    </row>
    <row r="28" spans="1:33" ht="26.25" customHeight="1" x14ac:dyDescent="0.2">
      <c r="A28" s="96">
        <v>21</v>
      </c>
      <c r="B28" s="40" t="s">
        <v>18</v>
      </c>
      <c r="C28" s="41" t="s">
        <v>63</v>
      </c>
      <c r="D28" s="86">
        <v>2</v>
      </c>
      <c r="E28" s="81">
        <f t="shared" si="0"/>
        <v>2</v>
      </c>
      <c r="F28" s="143" t="s">
        <v>67</v>
      </c>
      <c r="G28" s="143" t="s">
        <v>67</v>
      </c>
      <c r="H28" s="143" t="s">
        <v>67</v>
      </c>
      <c r="I28" s="42" t="s">
        <v>67</v>
      </c>
      <c r="J28" s="42"/>
      <c r="K28" s="42"/>
      <c r="L28" s="15"/>
      <c r="M28" s="43"/>
      <c r="N28" s="43"/>
      <c r="O28" s="151" t="s">
        <v>67</v>
      </c>
      <c r="P28" s="151"/>
      <c r="Q28" s="134"/>
      <c r="R28" s="134"/>
      <c r="S28" s="134"/>
      <c r="T28" s="134"/>
      <c r="V28" s="158">
        <v>260</v>
      </c>
      <c r="W28" s="158"/>
      <c r="X28" s="158"/>
      <c r="Y28" s="158"/>
      <c r="Z28" s="158"/>
      <c r="AA28" s="158"/>
      <c r="AB28" s="158">
        <v>260</v>
      </c>
      <c r="AC28" s="158"/>
      <c r="AD28" s="158"/>
      <c r="AE28" s="158"/>
      <c r="AF28" s="158"/>
      <c r="AG28" s="158"/>
    </row>
    <row r="29" spans="1:33" ht="12.75" customHeight="1" x14ac:dyDescent="0.2">
      <c r="A29" s="96">
        <v>22</v>
      </c>
      <c r="B29" s="40" t="s">
        <v>31</v>
      </c>
      <c r="C29" s="41" t="s">
        <v>10</v>
      </c>
      <c r="D29" s="86">
        <v>2</v>
      </c>
      <c r="E29" s="81">
        <f t="shared" si="0"/>
        <v>2</v>
      </c>
      <c r="F29" s="143" t="s">
        <v>1</v>
      </c>
      <c r="G29" s="143" t="s">
        <v>1</v>
      </c>
      <c r="H29" s="143" t="s">
        <v>1</v>
      </c>
      <c r="I29" s="119" t="s">
        <v>1</v>
      </c>
      <c r="J29" s="42"/>
      <c r="K29" s="42"/>
      <c r="L29" s="15"/>
      <c r="M29" s="43"/>
      <c r="N29" s="43"/>
      <c r="O29" s="151" t="s">
        <v>1</v>
      </c>
      <c r="P29" s="151"/>
      <c r="Q29" s="134"/>
      <c r="R29" s="134"/>
      <c r="S29" s="134"/>
      <c r="T29" s="134"/>
      <c r="V29" s="158">
        <v>0.01</v>
      </c>
      <c r="W29" s="158"/>
      <c r="X29" s="158"/>
      <c r="Y29" s="158"/>
      <c r="Z29" s="158"/>
      <c r="AA29" s="158"/>
      <c r="AB29" s="158">
        <v>0.01</v>
      </c>
      <c r="AC29" s="158"/>
      <c r="AD29" s="158"/>
      <c r="AE29" s="158"/>
      <c r="AF29" s="158"/>
      <c r="AG29" s="158"/>
    </row>
    <row r="30" spans="1:33" ht="12.75" customHeight="1" x14ac:dyDescent="0.2">
      <c r="A30" s="96">
        <v>23</v>
      </c>
      <c r="B30" s="33" t="s">
        <v>13</v>
      </c>
      <c r="C30" s="34" t="s">
        <v>13</v>
      </c>
      <c r="D30" s="87">
        <v>12</v>
      </c>
      <c r="E30" s="81">
        <f t="shared" si="0"/>
        <v>12</v>
      </c>
      <c r="F30" s="79">
        <f t="shared" si="1"/>
        <v>6.5</v>
      </c>
      <c r="G30" s="97">
        <f>IF(MAX(I30:T30)=0,"&lt;0.005",MAX(I30:T30))</f>
        <v>7.7</v>
      </c>
      <c r="H30" s="78">
        <f t="shared" si="2"/>
        <v>7.3250000000000002</v>
      </c>
      <c r="I30" s="35">
        <v>7.7</v>
      </c>
      <c r="J30" s="35">
        <v>7.4</v>
      </c>
      <c r="K30" s="35">
        <v>7.2</v>
      </c>
      <c r="L30" s="14">
        <v>7.1</v>
      </c>
      <c r="M30" s="35">
        <v>7.5</v>
      </c>
      <c r="N30" s="35">
        <v>7.4</v>
      </c>
      <c r="O30" s="154">
        <v>7.5</v>
      </c>
      <c r="P30" s="35">
        <v>7.6</v>
      </c>
      <c r="Q30" s="14">
        <v>6.5</v>
      </c>
      <c r="R30" s="14">
        <v>7.2</v>
      </c>
      <c r="S30" s="142">
        <v>7.3</v>
      </c>
      <c r="T30" s="142">
        <v>7.5</v>
      </c>
      <c r="V30" s="158">
        <v>7.7</v>
      </c>
      <c r="W30" s="158">
        <v>7.4</v>
      </c>
      <c r="X30" s="158">
        <v>7.2</v>
      </c>
      <c r="Y30" s="158">
        <v>7.1</v>
      </c>
      <c r="Z30" s="158">
        <v>7.5</v>
      </c>
      <c r="AA30" s="158">
        <v>7.4</v>
      </c>
      <c r="AB30" s="158">
        <v>7.5</v>
      </c>
      <c r="AC30" s="158">
        <v>7.6</v>
      </c>
      <c r="AD30" s="158">
        <v>6.5</v>
      </c>
      <c r="AE30" s="158">
        <v>7.2</v>
      </c>
      <c r="AF30" s="158">
        <v>7.3</v>
      </c>
      <c r="AG30" s="158">
        <v>7.5</v>
      </c>
    </row>
    <row r="31" spans="1:33" ht="12.75" customHeight="1" x14ac:dyDescent="0.2">
      <c r="A31" s="95"/>
      <c r="B31" s="63"/>
      <c r="C31" s="45"/>
      <c r="D31" s="88"/>
      <c r="E31" s="46"/>
      <c r="F31" s="74"/>
      <c r="G31" s="74"/>
      <c r="H31" s="74"/>
      <c r="I31" s="47"/>
      <c r="J31" s="47"/>
      <c r="K31" s="47"/>
      <c r="L31" s="48"/>
      <c r="M31" s="50"/>
      <c r="N31" s="50"/>
      <c r="O31" s="49"/>
      <c r="P31" s="49"/>
      <c r="Q31" s="25"/>
      <c r="R31" s="25"/>
      <c r="S31" s="25"/>
      <c r="T31" s="25"/>
    </row>
    <row r="32" spans="1:33" ht="12.75" customHeight="1" x14ac:dyDescent="0.2">
      <c r="B32" s="58" t="s">
        <v>36</v>
      </c>
      <c r="C32" s="64"/>
      <c r="D32" s="88"/>
      <c r="E32" s="65"/>
      <c r="F32" s="75"/>
      <c r="G32" s="75"/>
      <c r="H32" s="75"/>
      <c r="I32" s="66"/>
      <c r="J32" s="66"/>
      <c r="K32" s="66"/>
      <c r="L32" s="66"/>
      <c r="M32" s="122"/>
      <c r="N32" s="66"/>
      <c r="O32" s="66"/>
      <c r="P32" s="66"/>
    </row>
    <row r="33" spans="2:16" ht="12.75" customHeight="1" x14ac:dyDescent="0.2">
      <c r="B33" s="51" t="s">
        <v>35</v>
      </c>
      <c r="C33" s="64"/>
      <c r="D33" s="89"/>
      <c r="E33" s="168"/>
      <c r="F33" s="168"/>
      <c r="G33" s="75"/>
      <c r="H33" s="75"/>
      <c r="I33" s="66"/>
      <c r="J33" s="66"/>
      <c r="K33" s="66"/>
      <c r="L33" s="66"/>
      <c r="M33" s="66"/>
      <c r="N33" s="66">
        <v>0.1</v>
      </c>
      <c r="O33" s="66">
        <v>0.01</v>
      </c>
      <c r="P33" s="66"/>
    </row>
    <row r="34" spans="2:16" ht="12.75" customHeight="1" x14ac:dyDescent="0.2">
      <c r="B34" s="52" t="s">
        <v>33</v>
      </c>
      <c r="C34" s="64"/>
      <c r="E34" s="66"/>
      <c r="F34" s="75"/>
      <c r="G34" s="75"/>
      <c r="H34" s="75"/>
      <c r="I34" s="66"/>
      <c r="J34" s="66"/>
      <c r="K34" s="66"/>
      <c r="L34" s="66"/>
      <c r="M34" s="66"/>
      <c r="N34" s="66">
        <v>0.1</v>
      </c>
      <c r="O34" s="66">
        <v>1E-3</v>
      </c>
      <c r="P34" s="66"/>
    </row>
    <row r="35" spans="2:16" ht="12.75" customHeight="1" x14ac:dyDescent="0.2">
      <c r="B35" s="53" t="s">
        <v>34</v>
      </c>
      <c r="C35" s="64"/>
      <c r="E35" s="66"/>
      <c r="F35" s="75"/>
      <c r="G35" s="75"/>
      <c r="H35" s="75"/>
      <c r="I35" s="66"/>
      <c r="J35" s="66"/>
      <c r="K35" s="66"/>
      <c r="L35" s="66"/>
      <c r="M35" s="66"/>
      <c r="N35" s="66"/>
      <c r="O35" s="66"/>
      <c r="P35" s="66"/>
    </row>
    <row r="37" spans="2:16" ht="12.75" customHeight="1" x14ac:dyDescent="0.2"/>
    <row r="38" spans="2:16" ht="15.75" customHeight="1" x14ac:dyDescent="0.2"/>
    <row r="39" spans="2:16" ht="12.75" customHeight="1" x14ac:dyDescent="0.2"/>
    <row r="41" spans="2:16" ht="12.75" customHeight="1" x14ac:dyDescent="0.2"/>
  </sheetData>
  <sheetProtection algorithmName="SHA-512" hashValue="/HXM/DSEVi1e2VPf0oaA7xSD5+SZEDBZhxZhEvPZnKmJ+u/SpSoXWUafWSh9OE3E1DEYBfIAtfghfxr5dNBmSg==" saltValue="YtJo2IOSonG/tPB9dxVSpg=="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zoomScaleNormal="100" workbookViewId="0">
      <selection activeCell="B1" sqref="B1"/>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5" width="9.42578125" style="30" hidden="1" customWidth="1" outlineLevel="1"/>
    <col min="16" max="16" width="11.140625" style="30" hidden="1" customWidth="1" outlineLevel="1"/>
    <col min="17" max="17" width="10" style="30" hidden="1" customWidth="1" outlineLevel="1"/>
    <col min="18" max="18" width="10.140625" style="30" hidden="1" customWidth="1" outlineLevel="1"/>
    <col min="19" max="19" width="10" style="30" hidden="1" customWidth="1" outlineLevel="1"/>
    <col min="20" max="20" width="11.42578125" style="30" hidden="1" customWidth="1" outlineLevel="1"/>
    <col min="21" max="21" width="11.140625" customWidth="1" collapsed="1"/>
    <col min="22" max="22" width="11" customWidth="1"/>
    <col min="23" max="23" width="8" customWidth="1"/>
  </cols>
  <sheetData>
    <row r="1" spans="1:33" ht="18" customHeight="1" x14ac:dyDescent="0.25">
      <c r="A1" s="95"/>
      <c r="B1" s="127" t="s">
        <v>159</v>
      </c>
      <c r="C1" s="127"/>
      <c r="D1" s="127"/>
      <c r="E1" s="127"/>
      <c r="F1" s="127"/>
      <c r="G1" s="127"/>
      <c r="H1" s="127"/>
      <c r="I1" s="127"/>
      <c r="J1" s="127"/>
      <c r="K1" s="127"/>
      <c r="L1" s="127"/>
    </row>
    <row r="2" spans="1:33" ht="18" customHeight="1" x14ac:dyDescent="0.25">
      <c r="A2" s="95"/>
      <c r="B2" s="128" t="s">
        <v>58</v>
      </c>
      <c r="C2" s="82"/>
      <c r="D2" s="83"/>
      <c r="E2" s="82"/>
      <c r="F2" s="82"/>
      <c r="G2" s="82"/>
      <c r="H2" s="82"/>
      <c r="I2" s="82"/>
      <c r="J2" s="82"/>
      <c r="K2" s="82"/>
      <c r="L2" s="82"/>
    </row>
    <row r="3" spans="1:33" ht="12.75" customHeight="1" x14ac:dyDescent="0.2">
      <c r="A3" s="95"/>
      <c r="B3" s="55" t="s">
        <v>41</v>
      </c>
    </row>
    <row r="4" spans="1:33" ht="12.75" customHeight="1" x14ac:dyDescent="0.2">
      <c r="B4" s="56" t="s">
        <v>3</v>
      </c>
      <c r="F4" s="69"/>
    </row>
    <row r="5" spans="1:33" ht="27.75" customHeight="1" x14ac:dyDescent="0.2">
      <c r="A5" s="95"/>
      <c r="B5" s="165" t="s">
        <v>49</v>
      </c>
      <c r="C5" s="166"/>
      <c r="D5" s="166"/>
      <c r="E5" s="166"/>
      <c r="F5" s="166"/>
      <c r="G5" s="166"/>
      <c r="H5" s="166"/>
      <c r="I5" s="166"/>
      <c r="J5" s="166"/>
      <c r="K5" s="166"/>
      <c r="L5" s="166"/>
      <c r="M5" s="166"/>
      <c r="N5" s="166"/>
      <c r="O5" s="166"/>
      <c r="P5" s="166"/>
      <c r="Q5" s="166"/>
      <c r="R5" s="166"/>
      <c r="S5" s="166"/>
      <c r="T5" s="94"/>
    </row>
    <row r="6" spans="1:33"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33" ht="12.75" customHeight="1" x14ac:dyDescent="0.2">
      <c r="A7" s="161"/>
      <c r="B7" s="161"/>
      <c r="C7" s="161"/>
      <c r="D7" s="161"/>
      <c r="E7" s="161"/>
      <c r="F7" s="161"/>
      <c r="G7" s="161"/>
      <c r="H7" s="161"/>
      <c r="I7" s="124" t="s">
        <v>72</v>
      </c>
      <c r="J7" s="98" t="s">
        <v>81</v>
      </c>
      <c r="K7" s="98" t="s">
        <v>88</v>
      </c>
      <c r="L7" s="108" t="s">
        <v>96</v>
      </c>
      <c r="M7" s="10" t="s">
        <v>104</v>
      </c>
      <c r="N7" s="10" t="s">
        <v>112</v>
      </c>
      <c r="O7" s="108" t="s">
        <v>121</v>
      </c>
      <c r="P7" s="108" t="s">
        <v>129</v>
      </c>
      <c r="Q7" s="108" t="s">
        <v>137</v>
      </c>
      <c r="R7" s="108" t="s">
        <v>145</v>
      </c>
      <c r="S7" s="108" t="s">
        <v>153</v>
      </c>
      <c r="T7" s="108" t="s">
        <v>160</v>
      </c>
      <c r="U7" s="125"/>
      <c r="V7" s="30"/>
    </row>
    <row r="8" spans="1:33" ht="12.75" customHeight="1" x14ac:dyDescent="0.2">
      <c r="A8" s="96">
        <v>1</v>
      </c>
      <c r="B8" s="3" t="s">
        <v>20</v>
      </c>
      <c r="C8" s="4" t="s">
        <v>10</v>
      </c>
      <c r="D8" s="85">
        <v>4</v>
      </c>
      <c r="E8" s="67">
        <f t="shared" ref="E8:E30" si="0">COUNTA(I8:T8)</f>
        <v>4</v>
      </c>
      <c r="F8" s="148" t="s">
        <v>66</v>
      </c>
      <c r="G8" s="70">
        <f>IF(MAX(I8:U8)=0,"&lt;5",MAX(I8:U8))</f>
        <v>26</v>
      </c>
      <c r="H8" s="77">
        <v>10.75</v>
      </c>
      <c r="I8" s="117" t="s">
        <v>66</v>
      </c>
      <c r="J8" s="80"/>
      <c r="K8" s="80"/>
      <c r="L8" s="13">
        <v>14</v>
      </c>
      <c r="M8" s="13"/>
      <c r="N8" s="132"/>
      <c r="O8" s="130">
        <v>26</v>
      </c>
      <c r="P8" s="130"/>
      <c r="Q8" s="130"/>
      <c r="R8" s="130">
        <v>2</v>
      </c>
      <c r="S8" s="130"/>
      <c r="T8" s="130"/>
      <c r="V8" s="158">
        <v>1</v>
      </c>
      <c r="W8" s="158"/>
      <c r="X8" s="158"/>
      <c r="Y8" s="158">
        <v>14</v>
      </c>
      <c r="Z8" s="158"/>
      <c r="AA8" s="158"/>
      <c r="AB8" s="158">
        <v>26</v>
      </c>
      <c r="AC8" s="158"/>
      <c r="AD8" s="158"/>
      <c r="AE8" s="158">
        <v>2</v>
      </c>
      <c r="AF8" s="158"/>
      <c r="AG8" s="158"/>
    </row>
    <row r="9" spans="1:33" ht="12.75" customHeight="1" x14ac:dyDescent="0.2">
      <c r="A9" s="96">
        <v>2</v>
      </c>
      <c r="B9" s="54" t="s">
        <v>21</v>
      </c>
      <c r="C9" s="6" t="s">
        <v>10</v>
      </c>
      <c r="D9" s="86">
        <v>2</v>
      </c>
      <c r="E9" s="67">
        <f t="shared" si="0"/>
        <v>2</v>
      </c>
      <c r="F9" s="149">
        <f t="shared" ref="F9:F30" si="1">IF(MIN(I9:T9)=0,"&lt;0.005",MIN(I9:T9))</f>
        <v>0.2</v>
      </c>
      <c r="G9" s="70">
        <f>IF(MAX(I9:T9)=0,"&lt;0.005",MAX(I9:T9))</f>
        <v>0.3</v>
      </c>
      <c r="H9" s="77">
        <f t="shared" ref="H9:H30" si="2">IF(ISERROR(AVERAGE(I9:T9)),"&lt;0.0001",AVERAGE(I9:T9))</f>
        <v>0.25</v>
      </c>
      <c r="I9" s="29">
        <v>0.3</v>
      </c>
      <c r="J9" s="29"/>
      <c r="K9" s="29"/>
      <c r="L9" s="15"/>
      <c r="M9" s="15"/>
      <c r="N9" s="133"/>
      <c r="O9" s="134">
        <v>0.2</v>
      </c>
      <c r="P9" s="134"/>
      <c r="Q9" s="134"/>
      <c r="R9" s="134"/>
      <c r="S9" s="134"/>
      <c r="T9" s="134"/>
      <c r="V9" s="158">
        <v>0.3</v>
      </c>
      <c r="W9" s="158"/>
      <c r="X9" s="158"/>
      <c r="Y9" s="158"/>
      <c r="Z9" s="158"/>
      <c r="AA9" s="158"/>
      <c r="AB9" s="158">
        <v>0.2</v>
      </c>
      <c r="AC9" s="158"/>
      <c r="AD9" s="158"/>
      <c r="AE9" s="158"/>
      <c r="AF9" s="158"/>
      <c r="AG9" s="158"/>
    </row>
    <row r="10" spans="1:33" ht="12.75" customHeight="1" x14ac:dyDescent="0.2">
      <c r="A10" s="96">
        <v>3</v>
      </c>
      <c r="B10" s="5" t="s">
        <v>22</v>
      </c>
      <c r="C10" s="6" t="s">
        <v>10</v>
      </c>
      <c r="D10" s="86">
        <v>2</v>
      </c>
      <c r="E10" s="67">
        <f t="shared" si="0"/>
        <v>2</v>
      </c>
      <c r="F10" s="148" t="s">
        <v>1</v>
      </c>
      <c r="G10" s="148" t="s">
        <v>1</v>
      </c>
      <c r="H10" s="148" t="s">
        <v>1</v>
      </c>
      <c r="I10" s="15" t="s">
        <v>1</v>
      </c>
      <c r="J10" s="29"/>
      <c r="K10" s="29"/>
      <c r="L10" s="15"/>
      <c r="M10" s="15"/>
      <c r="N10" s="133"/>
      <c r="O10" s="134" t="s">
        <v>1</v>
      </c>
      <c r="P10" s="134"/>
      <c r="Q10" s="134"/>
      <c r="R10" s="134"/>
      <c r="S10" s="134"/>
      <c r="T10" s="134"/>
      <c r="V10" s="158">
        <v>0.01</v>
      </c>
      <c r="W10" s="158"/>
      <c r="X10" s="158"/>
      <c r="Y10" s="158"/>
      <c r="Z10" s="158"/>
      <c r="AA10" s="158"/>
      <c r="AB10" s="158">
        <v>0.01</v>
      </c>
      <c r="AC10" s="158"/>
      <c r="AD10" s="158"/>
      <c r="AE10" s="158"/>
      <c r="AF10" s="158"/>
      <c r="AG10" s="158"/>
    </row>
    <row r="11" spans="1:33" ht="12.75" customHeight="1" x14ac:dyDescent="0.2">
      <c r="A11" s="96">
        <v>4</v>
      </c>
      <c r="B11" s="5" t="s">
        <v>23</v>
      </c>
      <c r="C11" s="6" t="s">
        <v>10</v>
      </c>
      <c r="D11" s="86">
        <v>2</v>
      </c>
      <c r="E11" s="67">
        <f t="shared" si="0"/>
        <v>2</v>
      </c>
      <c r="F11" s="148" t="s">
        <v>65</v>
      </c>
      <c r="G11" s="148" t="s">
        <v>65</v>
      </c>
      <c r="H11" s="148" t="s">
        <v>65</v>
      </c>
      <c r="I11" s="29" t="s">
        <v>65</v>
      </c>
      <c r="J11" s="29"/>
      <c r="K11" s="29"/>
      <c r="L11" s="15"/>
      <c r="M11" s="15"/>
      <c r="N11" s="133"/>
      <c r="O11" s="134" t="s">
        <v>65</v>
      </c>
      <c r="P11" s="134"/>
      <c r="Q11" s="134"/>
      <c r="R11" s="134"/>
      <c r="S11" s="134"/>
      <c r="T11" s="134"/>
      <c r="V11" s="158">
        <v>0.1</v>
      </c>
      <c r="W11" s="158"/>
      <c r="X11" s="158"/>
      <c r="Y11" s="158"/>
      <c r="Z11" s="158"/>
      <c r="AA11" s="158"/>
      <c r="AB11" s="158">
        <v>0.1</v>
      </c>
      <c r="AC11" s="158"/>
      <c r="AD11" s="158"/>
      <c r="AE11" s="158"/>
      <c r="AF11" s="158"/>
      <c r="AG11" s="158"/>
    </row>
    <row r="12" spans="1:33" ht="12.75" customHeight="1" x14ac:dyDescent="0.2">
      <c r="A12" s="96">
        <v>5</v>
      </c>
      <c r="B12" s="5" t="s">
        <v>24</v>
      </c>
      <c r="C12" s="6" t="s">
        <v>10</v>
      </c>
      <c r="D12" s="86">
        <v>2</v>
      </c>
      <c r="E12" s="67">
        <f t="shared" si="0"/>
        <v>2</v>
      </c>
      <c r="F12" s="104" t="str">
        <f>IF(MIN(I12:T12)=0,"&lt;0.0001",MIN(I12:T12))</f>
        <v>&lt;0.0001</v>
      </c>
      <c r="G12" s="70" t="str">
        <f>IF(MAX(I12:U12)=0,"&lt;0.01",MAX(I12:U12))</f>
        <v>&lt;0.01</v>
      </c>
      <c r="H12" s="141" t="s">
        <v>55</v>
      </c>
      <c r="I12" s="107" t="s">
        <v>1</v>
      </c>
      <c r="J12" s="29"/>
      <c r="K12" s="29"/>
      <c r="L12" s="15"/>
      <c r="M12" s="15"/>
      <c r="N12" s="133"/>
      <c r="O12" s="134" t="s">
        <v>119</v>
      </c>
      <c r="P12" s="134"/>
      <c r="Q12" s="134"/>
      <c r="R12" s="134"/>
      <c r="S12" s="134"/>
      <c r="T12" s="134"/>
      <c r="V12" s="158">
        <v>0.01</v>
      </c>
      <c r="W12" s="158"/>
      <c r="X12" s="158"/>
      <c r="Y12" s="158"/>
      <c r="Z12" s="158"/>
      <c r="AA12" s="158"/>
      <c r="AB12" s="158">
        <v>1E-3</v>
      </c>
      <c r="AC12" s="158"/>
      <c r="AD12" s="158"/>
      <c r="AE12" s="158"/>
      <c r="AF12" s="158"/>
      <c r="AG12" s="158"/>
    </row>
    <row r="13" spans="1:33" ht="12.75" customHeight="1" x14ac:dyDescent="0.2">
      <c r="A13" s="96">
        <v>6</v>
      </c>
      <c r="B13" s="5" t="s">
        <v>32</v>
      </c>
      <c r="C13" s="6" t="s">
        <v>10</v>
      </c>
      <c r="D13" s="86">
        <v>2</v>
      </c>
      <c r="E13" s="67">
        <f t="shared" si="0"/>
        <v>2</v>
      </c>
      <c r="F13" s="148" t="s">
        <v>1</v>
      </c>
      <c r="G13" s="148" t="s">
        <v>1</v>
      </c>
      <c r="H13" s="148" t="s">
        <v>1</v>
      </c>
      <c r="I13" s="106" t="s">
        <v>1</v>
      </c>
      <c r="J13" s="29"/>
      <c r="K13" s="29"/>
      <c r="L13" s="15"/>
      <c r="M13" s="15"/>
      <c r="N13" s="133"/>
      <c r="O13" s="134" t="s">
        <v>1</v>
      </c>
      <c r="P13" s="134"/>
      <c r="Q13" s="134"/>
      <c r="R13" s="134"/>
      <c r="S13" s="134"/>
      <c r="T13" s="134"/>
      <c r="V13" s="158">
        <v>0.01</v>
      </c>
      <c r="W13" s="158"/>
      <c r="X13" s="158"/>
      <c r="Y13" s="158"/>
      <c r="Z13" s="158"/>
      <c r="AA13" s="158"/>
      <c r="AB13" s="158">
        <v>0.01</v>
      </c>
      <c r="AC13" s="158"/>
      <c r="AD13" s="158"/>
      <c r="AE13" s="158"/>
      <c r="AF13" s="158"/>
      <c r="AG13" s="158"/>
    </row>
    <row r="14" spans="1:33" ht="12.75" customHeight="1" x14ac:dyDescent="0.2">
      <c r="A14" s="96">
        <v>7</v>
      </c>
      <c r="B14" s="3" t="s">
        <v>11</v>
      </c>
      <c r="C14" s="4" t="s">
        <v>12</v>
      </c>
      <c r="D14" s="85">
        <v>4</v>
      </c>
      <c r="E14" s="67">
        <f t="shared" si="0"/>
        <v>4</v>
      </c>
      <c r="F14" s="149">
        <f t="shared" si="1"/>
        <v>14000</v>
      </c>
      <c r="G14" s="70">
        <f>IF(MAX(I14:T14)=0,"&lt;0.005",MAX(I14:T14))</f>
        <v>17700</v>
      </c>
      <c r="H14" s="77">
        <f t="shared" si="2"/>
        <v>15925</v>
      </c>
      <c r="I14" s="117">
        <v>16000</v>
      </c>
      <c r="J14" s="80"/>
      <c r="K14" s="80"/>
      <c r="L14" s="117">
        <v>17700</v>
      </c>
      <c r="M14" s="100"/>
      <c r="N14" s="135"/>
      <c r="O14" s="136">
        <v>14000</v>
      </c>
      <c r="P14" s="136"/>
      <c r="Q14" s="136"/>
      <c r="R14" s="136">
        <v>16000</v>
      </c>
      <c r="S14" s="136"/>
      <c r="T14" s="136"/>
      <c r="V14" s="158">
        <v>16000</v>
      </c>
      <c r="W14" s="158"/>
      <c r="X14" s="158"/>
      <c r="Y14" s="158">
        <v>17700</v>
      </c>
      <c r="Z14" s="158"/>
      <c r="AA14" s="158"/>
      <c r="AB14" s="158">
        <v>14000</v>
      </c>
      <c r="AC14" s="158"/>
      <c r="AD14" s="158"/>
      <c r="AE14" s="158">
        <v>16000</v>
      </c>
      <c r="AF14" s="158"/>
      <c r="AG14" s="158"/>
    </row>
    <row r="15" spans="1:33" ht="12.75" customHeight="1" x14ac:dyDescent="0.2">
      <c r="A15" s="96">
        <v>8</v>
      </c>
      <c r="B15" s="5" t="s">
        <v>25</v>
      </c>
      <c r="C15" s="6" t="s">
        <v>10</v>
      </c>
      <c r="D15" s="86">
        <v>2</v>
      </c>
      <c r="E15" s="67">
        <f t="shared" si="0"/>
        <v>2</v>
      </c>
      <c r="F15" s="148" t="s">
        <v>1</v>
      </c>
      <c r="G15" s="148" t="s">
        <v>1</v>
      </c>
      <c r="H15" s="148" t="s">
        <v>1</v>
      </c>
      <c r="I15" s="29" t="s">
        <v>1</v>
      </c>
      <c r="J15" s="29"/>
      <c r="K15" s="29"/>
      <c r="L15" s="15"/>
      <c r="M15" s="15"/>
      <c r="N15" s="133"/>
      <c r="O15" s="134" t="s">
        <v>1</v>
      </c>
      <c r="P15" s="134"/>
      <c r="Q15" s="134"/>
      <c r="R15" s="134"/>
      <c r="S15" s="134"/>
      <c r="T15" s="134"/>
      <c r="V15" s="158">
        <v>0.01</v>
      </c>
      <c r="W15" s="158"/>
      <c r="X15" s="158"/>
      <c r="Y15" s="158"/>
      <c r="Z15" s="158"/>
      <c r="AA15" s="158"/>
      <c r="AB15" s="158">
        <v>0.01</v>
      </c>
      <c r="AC15" s="158"/>
      <c r="AD15" s="158"/>
      <c r="AE15" s="158"/>
      <c r="AF15" s="158"/>
      <c r="AG15" s="158"/>
    </row>
    <row r="16" spans="1:33" ht="12.75" customHeight="1" x14ac:dyDescent="0.2">
      <c r="A16" s="96">
        <v>9</v>
      </c>
      <c r="B16" s="5" t="s">
        <v>26</v>
      </c>
      <c r="C16" s="6" t="s">
        <v>10</v>
      </c>
      <c r="D16" s="86">
        <v>2</v>
      </c>
      <c r="E16" s="67">
        <f t="shared" si="0"/>
        <v>2</v>
      </c>
      <c r="F16" s="149">
        <f t="shared" si="1"/>
        <v>0.27</v>
      </c>
      <c r="G16" s="70">
        <f>IF(MAX(I16:T16)=0,"&lt;0.005",MAX(I16:T16))</f>
        <v>11</v>
      </c>
      <c r="H16" s="77">
        <f t="shared" si="2"/>
        <v>5.6349999999999998</v>
      </c>
      <c r="I16" s="106">
        <v>0.27</v>
      </c>
      <c r="J16" s="29"/>
      <c r="K16" s="29"/>
      <c r="L16" s="15"/>
      <c r="M16" s="15"/>
      <c r="N16" s="133"/>
      <c r="O16" s="118">
        <v>11</v>
      </c>
      <c r="P16" s="134"/>
      <c r="Q16" s="134"/>
      <c r="R16" s="134"/>
      <c r="S16" s="134"/>
      <c r="T16" s="134"/>
      <c r="V16" s="158">
        <v>0.27</v>
      </c>
      <c r="W16" s="158"/>
      <c r="X16" s="158"/>
      <c r="Y16" s="158"/>
      <c r="Z16" s="158"/>
      <c r="AA16" s="158"/>
      <c r="AB16" s="158">
        <v>11</v>
      </c>
      <c r="AC16" s="158"/>
      <c r="AD16" s="158"/>
      <c r="AE16" s="158"/>
      <c r="AF16" s="158"/>
      <c r="AG16" s="158"/>
    </row>
    <row r="17" spans="1:33" x14ac:dyDescent="0.2">
      <c r="A17" s="96">
        <v>10</v>
      </c>
      <c r="B17" s="5" t="s">
        <v>27</v>
      </c>
      <c r="C17" s="6" t="s">
        <v>10</v>
      </c>
      <c r="D17" s="86">
        <v>2</v>
      </c>
      <c r="E17" s="2">
        <f t="shared" si="0"/>
        <v>2</v>
      </c>
      <c r="F17" s="148" t="s">
        <v>1</v>
      </c>
      <c r="G17" s="148" t="s">
        <v>1</v>
      </c>
      <c r="H17" s="148" t="s">
        <v>1</v>
      </c>
      <c r="I17" s="106" t="s">
        <v>1</v>
      </c>
      <c r="J17" s="29"/>
      <c r="K17" s="29"/>
      <c r="L17" s="15"/>
      <c r="M17" s="15"/>
      <c r="N17" s="133"/>
      <c r="O17" s="134" t="s">
        <v>1</v>
      </c>
      <c r="P17" s="134"/>
      <c r="Q17" s="134"/>
      <c r="R17" s="134"/>
      <c r="S17" s="134"/>
      <c r="T17" s="134"/>
      <c r="V17" s="158">
        <v>0.01</v>
      </c>
      <c r="W17" s="158"/>
      <c r="X17" s="158"/>
      <c r="Y17" s="158"/>
      <c r="Z17" s="158"/>
      <c r="AA17" s="158"/>
      <c r="AB17" s="158">
        <v>0.01</v>
      </c>
      <c r="AC17" s="158"/>
      <c r="AD17" s="158"/>
      <c r="AE17" s="158"/>
      <c r="AF17" s="158"/>
      <c r="AG17" s="158"/>
    </row>
    <row r="18" spans="1:33" ht="12.75" customHeight="1" x14ac:dyDescent="0.2">
      <c r="A18" s="96">
        <v>11</v>
      </c>
      <c r="B18" s="3" t="s">
        <v>28</v>
      </c>
      <c r="C18" s="4" t="s">
        <v>10</v>
      </c>
      <c r="D18" s="85">
        <v>4</v>
      </c>
      <c r="E18" s="2">
        <f t="shared" si="0"/>
        <v>4</v>
      </c>
      <c r="F18" s="149">
        <f t="shared" si="1"/>
        <v>0.17</v>
      </c>
      <c r="G18" s="70">
        <f>IF(MAX(I18:T18)=0,"&lt;0.005",MAX(I18:T18))</f>
        <v>0.3</v>
      </c>
      <c r="H18" s="77">
        <f t="shared" si="2"/>
        <v>0.21250000000000002</v>
      </c>
      <c r="I18" s="120">
        <v>0.3</v>
      </c>
      <c r="J18" s="17"/>
      <c r="K18" s="17"/>
      <c r="L18" s="120">
        <v>0.18</v>
      </c>
      <c r="M18" s="120"/>
      <c r="N18" s="129"/>
      <c r="O18" s="120">
        <v>0.17</v>
      </c>
      <c r="P18" s="130"/>
      <c r="Q18" s="130"/>
      <c r="R18" s="120">
        <v>0.2</v>
      </c>
      <c r="S18" s="130"/>
      <c r="T18" s="130"/>
      <c r="V18" s="158">
        <v>0.3</v>
      </c>
      <c r="W18" s="158"/>
      <c r="X18" s="158"/>
      <c r="Y18" s="158">
        <v>0.18</v>
      </c>
      <c r="Z18" s="158"/>
      <c r="AA18" s="158"/>
      <c r="AB18" s="158">
        <v>0.17</v>
      </c>
      <c r="AC18" s="158"/>
      <c r="AD18" s="158"/>
      <c r="AE18" s="158">
        <v>0.2</v>
      </c>
      <c r="AF18" s="158"/>
      <c r="AG18" s="158"/>
    </row>
    <row r="19" spans="1:33" ht="12.75" customHeight="1" x14ac:dyDescent="0.2">
      <c r="A19" s="96">
        <v>12</v>
      </c>
      <c r="B19" s="3" t="s">
        <v>29</v>
      </c>
      <c r="C19" s="4" t="s">
        <v>10</v>
      </c>
      <c r="D19" s="85">
        <v>4</v>
      </c>
      <c r="E19" s="2">
        <f t="shared" si="0"/>
        <v>4</v>
      </c>
      <c r="F19" s="148" t="s">
        <v>57</v>
      </c>
      <c r="G19" s="148" t="s">
        <v>57</v>
      </c>
      <c r="H19" s="148" t="s">
        <v>57</v>
      </c>
      <c r="I19" s="17" t="s">
        <v>57</v>
      </c>
      <c r="J19" s="17"/>
      <c r="K19" s="17"/>
      <c r="L19" s="17" t="s">
        <v>57</v>
      </c>
      <c r="M19" s="11"/>
      <c r="N19" s="137"/>
      <c r="O19" s="130" t="s">
        <v>57</v>
      </c>
      <c r="P19" s="130"/>
      <c r="Q19" s="130"/>
      <c r="R19" s="130" t="s">
        <v>57</v>
      </c>
      <c r="S19" s="130"/>
      <c r="T19" s="130"/>
      <c r="V19" s="158">
        <v>1E-4</v>
      </c>
      <c r="W19" s="158"/>
      <c r="X19" s="158"/>
      <c r="Y19" s="158">
        <v>1E-4</v>
      </c>
      <c r="Z19" s="158"/>
      <c r="AA19" s="158"/>
      <c r="AB19" s="158">
        <v>1E-4</v>
      </c>
      <c r="AC19" s="158"/>
      <c r="AD19" s="158"/>
      <c r="AE19" s="158">
        <v>1E-4</v>
      </c>
      <c r="AF19" s="158"/>
      <c r="AG19" s="158"/>
    </row>
    <row r="20" spans="1:33" ht="24.75" customHeight="1" x14ac:dyDescent="0.2">
      <c r="A20" s="96">
        <v>13</v>
      </c>
      <c r="B20" s="92" t="s">
        <v>62</v>
      </c>
      <c r="C20" s="90" t="s">
        <v>10</v>
      </c>
      <c r="D20" s="85">
        <v>4</v>
      </c>
      <c r="E20" s="2">
        <f t="shared" si="0"/>
        <v>4</v>
      </c>
      <c r="F20" s="148" t="s">
        <v>65</v>
      </c>
      <c r="G20" s="148" t="s">
        <v>65</v>
      </c>
      <c r="H20" s="148" t="s">
        <v>65</v>
      </c>
      <c r="I20" s="17" t="s">
        <v>65</v>
      </c>
      <c r="J20" s="17"/>
      <c r="K20" s="17"/>
      <c r="L20" s="120" t="s">
        <v>65</v>
      </c>
      <c r="M20" s="138"/>
      <c r="N20" s="129"/>
      <c r="O20" s="130" t="s">
        <v>65</v>
      </c>
      <c r="P20" s="130"/>
      <c r="Q20" s="130"/>
      <c r="R20" s="130" t="s">
        <v>65</v>
      </c>
      <c r="S20" s="130"/>
      <c r="T20" s="130"/>
      <c r="V20" s="158">
        <v>0.1</v>
      </c>
      <c r="W20" s="158"/>
      <c r="X20" s="158"/>
      <c r="Y20" s="158">
        <v>0.1</v>
      </c>
      <c r="Z20" s="158"/>
      <c r="AA20" s="158"/>
      <c r="AB20" s="158">
        <v>0.1</v>
      </c>
      <c r="AC20" s="158"/>
      <c r="AD20" s="158"/>
      <c r="AE20" s="158">
        <v>0.1</v>
      </c>
      <c r="AF20" s="158"/>
      <c r="AG20" s="158"/>
    </row>
    <row r="21" spans="1:33" ht="12.75" customHeight="1" x14ac:dyDescent="0.2">
      <c r="A21" s="96">
        <v>14</v>
      </c>
      <c r="B21" s="93" t="s">
        <v>61</v>
      </c>
      <c r="C21" s="90" t="s">
        <v>10</v>
      </c>
      <c r="D21" s="85">
        <v>4</v>
      </c>
      <c r="E21" s="2">
        <f t="shared" si="0"/>
        <v>4</v>
      </c>
      <c r="F21" s="149">
        <f t="shared" si="1"/>
        <v>4.5999999999999996</v>
      </c>
      <c r="G21" s="70">
        <f>IF(MAX(I21:T21)=0,"&lt;0.005",MAX(I21:T21))</f>
        <v>5.4</v>
      </c>
      <c r="H21" s="77">
        <f t="shared" si="2"/>
        <v>5</v>
      </c>
      <c r="I21" s="17">
        <v>5</v>
      </c>
      <c r="J21" s="17"/>
      <c r="K21" s="17"/>
      <c r="L21" s="17">
        <v>5.4</v>
      </c>
      <c r="M21" s="17"/>
      <c r="N21" s="129"/>
      <c r="O21" s="17">
        <v>4.5999999999999996</v>
      </c>
      <c r="P21" s="130"/>
      <c r="Q21" s="130"/>
      <c r="R21" s="17">
        <v>5</v>
      </c>
      <c r="S21" s="130"/>
      <c r="T21" s="130"/>
      <c r="V21" s="158">
        <v>5</v>
      </c>
      <c r="W21" s="158"/>
      <c r="X21" s="158"/>
      <c r="Y21" s="158">
        <v>5.4</v>
      </c>
      <c r="Z21" s="158"/>
      <c r="AA21" s="158"/>
      <c r="AB21" s="158">
        <v>4.5999999999999996</v>
      </c>
      <c r="AC21" s="158"/>
      <c r="AD21" s="158"/>
      <c r="AE21" s="158">
        <v>5</v>
      </c>
      <c r="AF21" s="158"/>
      <c r="AG21" s="158"/>
    </row>
    <row r="22" spans="1:33" ht="24.75" customHeight="1" x14ac:dyDescent="0.2">
      <c r="A22" s="96">
        <v>15</v>
      </c>
      <c r="B22" s="5" t="s">
        <v>17</v>
      </c>
      <c r="C22" s="6" t="s">
        <v>63</v>
      </c>
      <c r="D22" s="86">
        <v>2</v>
      </c>
      <c r="E22" s="2">
        <f t="shared" si="0"/>
        <v>2</v>
      </c>
      <c r="F22" s="148" t="s">
        <v>69</v>
      </c>
      <c r="G22" s="148" t="s">
        <v>69</v>
      </c>
      <c r="H22" s="148" t="s">
        <v>69</v>
      </c>
      <c r="I22" s="15" t="s">
        <v>69</v>
      </c>
      <c r="J22" s="29"/>
      <c r="K22" s="29"/>
      <c r="L22" s="15"/>
      <c r="M22" s="15"/>
      <c r="N22" s="133"/>
      <c r="O22" s="134" t="s">
        <v>69</v>
      </c>
      <c r="P22" s="134"/>
      <c r="Q22" s="134"/>
      <c r="R22" s="134"/>
      <c r="S22" s="134"/>
      <c r="T22" s="134"/>
      <c r="V22" s="158">
        <v>0.2</v>
      </c>
      <c r="W22" s="158"/>
      <c r="X22" s="158"/>
      <c r="Y22" s="158"/>
      <c r="Z22" s="158"/>
      <c r="AA22" s="158"/>
      <c r="AB22" s="158">
        <v>0.2</v>
      </c>
      <c r="AC22" s="158"/>
      <c r="AD22" s="158"/>
      <c r="AE22" s="158"/>
      <c r="AF22" s="158"/>
      <c r="AG22" s="158"/>
    </row>
    <row r="23" spans="1:33" ht="12.75" customHeight="1" x14ac:dyDescent="0.2">
      <c r="A23" s="96">
        <v>16</v>
      </c>
      <c r="B23" s="5" t="s">
        <v>14</v>
      </c>
      <c r="C23" s="6" t="s">
        <v>10</v>
      </c>
      <c r="D23" s="86">
        <v>2</v>
      </c>
      <c r="E23" s="2">
        <f t="shared" si="0"/>
        <v>2</v>
      </c>
      <c r="F23" s="148" t="s">
        <v>1</v>
      </c>
      <c r="G23" s="148" t="s">
        <v>1</v>
      </c>
      <c r="H23" s="148" t="s">
        <v>1</v>
      </c>
      <c r="I23" s="29" t="s">
        <v>1</v>
      </c>
      <c r="J23" s="29"/>
      <c r="K23" s="29"/>
      <c r="L23" s="15"/>
      <c r="M23" s="15"/>
      <c r="N23" s="133"/>
      <c r="O23" s="134" t="s">
        <v>1</v>
      </c>
      <c r="P23" s="134"/>
      <c r="Q23" s="134"/>
      <c r="R23" s="134"/>
      <c r="S23" s="134"/>
      <c r="T23" s="134"/>
      <c r="V23" s="158">
        <v>0.01</v>
      </c>
      <c r="W23" s="158"/>
      <c r="X23" s="158"/>
      <c r="Y23" s="158"/>
      <c r="Z23" s="158"/>
      <c r="AA23" s="158"/>
      <c r="AB23" s="158">
        <v>0.01</v>
      </c>
      <c r="AC23" s="158"/>
      <c r="AD23" s="158"/>
      <c r="AE23" s="158"/>
      <c r="AF23" s="158"/>
      <c r="AG23" s="158"/>
    </row>
    <row r="24" spans="1:33" ht="24.75" customHeight="1" x14ac:dyDescent="0.2">
      <c r="A24" s="96">
        <v>17</v>
      </c>
      <c r="B24" s="5" t="s">
        <v>19</v>
      </c>
      <c r="C24" s="6" t="s">
        <v>63</v>
      </c>
      <c r="D24" s="86">
        <v>2</v>
      </c>
      <c r="E24" s="2">
        <f t="shared" si="0"/>
        <v>2</v>
      </c>
      <c r="F24" s="148" t="s">
        <v>70</v>
      </c>
      <c r="G24" s="148" t="s">
        <v>70</v>
      </c>
      <c r="H24" s="148" t="s">
        <v>70</v>
      </c>
      <c r="I24" s="15" t="s">
        <v>70</v>
      </c>
      <c r="J24" s="29"/>
      <c r="K24" s="29"/>
      <c r="L24" s="15"/>
      <c r="M24" s="15"/>
      <c r="N24" s="133"/>
      <c r="O24" s="134" t="s">
        <v>70</v>
      </c>
      <c r="P24" s="134"/>
      <c r="Q24" s="134"/>
      <c r="R24" s="134"/>
      <c r="S24" s="134"/>
      <c r="T24" s="134"/>
      <c r="V24" s="158">
        <v>5</v>
      </c>
      <c r="W24" s="158"/>
      <c r="X24" s="158"/>
      <c r="Y24" s="158"/>
      <c r="Z24" s="158"/>
      <c r="AA24" s="158"/>
      <c r="AB24" s="158">
        <v>5</v>
      </c>
      <c r="AC24" s="158"/>
      <c r="AD24" s="158"/>
      <c r="AE24" s="158"/>
      <c r="AF24" s="158"/>
      <c r="AG24" s="158"/>
    </row>
    <row r="25" spans="1:33" ht="12.75" customHeight="1" x14ac:dyDescent="0.2">
      <c r="A25" s="96">
        <v>18</v>
      </c>
      <c r="B25" s="5" t="s">
        <v>30</v>
      </c>
      <c r="C25" s="6" t="s">
        <v>10</v>
      </c>
      <c r="D25" s="86">
        <v>2</v>
      </c>
      <c r="E25" s="2">
        <f t="shared" si="0"/>
        <v>2</v>
      </c>
      <c r="F25" s="148" t="s">
        <v>1</v>
      </c>
      <c r="G25" s="148" t="s">
        <v>1</v>
      </c>
      <c r="H25" s="148" t="s">
        <v>1</v>
      </c>
      <c r="I25" s="29" t="s">
        <v>1</v>
      </c>
      <c r="J25" s="29"/>
      <c r="K25" s="29"/>
      <c r="L25" s="15"/>
      <c r="M25" s="15"/>
      <c r="N25" s="133"/>
      <c r="O25" s="134" t="s">
        <v>1</v>
      </c>
      <c r="P25" s="134"/>
      <c r="Q25" s="134"/>
      <c r="R25" s="134"/>
      <c r="S25" s="134"/>
      <c r="T25" s="134"/>
      <c r="V25" s="158">
        <v>0.01</v>
      </c>
      <c r="W25" s="158"/>
      <c r="X25" s="158"/>
      <c r="Y25" s="158"/>
      <c r="Z25" s="158"/>
      <c r="AA25" s="158"/>
      <c r="AB25" s="158">
        <v>0.01</v>
      </c>
      <c r="AC25" s="158"/>
      <c r="AD25" s="158"/>
      <c r="AE25" s="158"/>
      <c r="AF25" s="158"/>
      <c r="AG25" s="158"/>
    </row>
    <row r="26" spans="1:33" ht="12.75" customHeight="1" x14ac:dyDescent="0.2">
      <c r="A26" s="96">
        <v>19</v>
      </c>
      <c r="B26" s="3" t="s">
        <v>15</v>
      </c>
      <c r="C26" s="4" t="s">
        <v>10</v>
      </c>
      <c r="D26" s="85">
        <v>4</v>
      </c>
      <c r="E26" s="2">
        <f t="shared" si="0"/>
        <v>4</v>
      </c>
      <c r="F26" s="149">
        <f t="shared" si="1"/>
        <v>8400</v>
      </c>
      <c r="G26" s="70">
        <f>IF(MAX(I26:T26)=0,"&lt;0.005",MAX(I26:T26))</f>
        <v>11500</v>
      </c>
      <c r="H26" s="77">
        <f t="shared" si="2"/>
        <v>10000</v>
      </c>
      <c r="I26" s="117">
        <v>9700</v>
      </c>
      <c r="J26" s="80"/>
      <c r="K26" s="80"/>
      <c r="L26" s="117">
        <v>11500</v>
      </c>
      <c r="M26" s="100"/>
      <c r="N26" s="135"/>
      <c r="O26" s="136">
        <v>8400</v>
      </c>
      <c r="P26" s="136"/>
      <c r="Q26" s="136"/>
      <c r="R26" s="136">
        <v>10400</v>
      </c>
      <c r="S26" s="136"/>
      <c r="T26" s="136"/>
      <c r="V26" s="158">
        <v>9700</v>
      </c>
      <c r="W26" s="158"/>
      <c r="X26" s="158"/>
      <c r="Y26" s="158">
        <v>11500</v>
      </c>
      <c r="Z26" s="158"/>
      <c r="AA26" s="158"/>
      <c r="AB26" s="158">
        <v>8400</v>
      </c>
      <c r="AC26" s="158"/>
      <c r="AD26" s="158"/>
      <c r="AE26" s="158">
        <v>10400</v>
      </c>
      <c r="AF26" s="158"/>
      <c r="AG26" s="158"/>
    </row>
    <row r="27" spans="1:33" ht="12.75" customHeight="1" x14ac:dyDescent="0.2">
      <c r="A27" s="96">
        <v>20</v>
      </c>
      <c r="B27" s="3" t="s">
        <v>16</v>
      </c>
      <c r="C27" s="4" t="s">
        <v>10</v>
      </c>
      <c r="D27" s="85">
        <v>4</v>
      </c>
      <c r="E27" s="2">
        <f t="shared" si="0"/>
        <v>4</v>
      </c>
      <c r="F27" s="149">
        <f t="shared" si="1"/>
        <v>18</v>
      </c>
      <c r="G27" s="70">
        <f>IF(MAX(I27:T27)=0,"&lt;0.005",MAX(I27:T27))</f>
        <v>36</v>
      </c>
      <c r="H27" s="77">
        <f t="shared" si="2"/>
        <v>23.75</v>
      </c>
      <c r="I27" s="117">
        <v>18</v>
      </c>
      <c r="J27" s="80"/>
      <c r="K27" s="80"/>
      <c r="L27" s="117">
        <v>22</v>
      </c>
      <c r="M27" s="117"/>
      <c r="N27" s="139"/>
      <c r="O27" s="136">
        <v>36</v>
      </c>
      <c r="P27" s="136"/>
      <c r="Q27" s="136"/>
      <c r="R27" s="136">
        <v>19</v>
      </c>
      <c r="S27" s="136"/>
      <c r="T27" s="136"/>
      <c r="V27" s="158">
        <v>18</v>
      </c>
      <c r="W27" s="158"/>
      <c r="X27" s="158"/>
      <c r="Y27" s="158">
        <v>22</v>
      </c>
      <c r="Z27" s="158"/>
      <c r="AA27" s="158"/>
      <c r="AB27" s="158">
        <v>36</v>
      </c>
      <c r="AC27" s="158"/>
      <c r="AD27" s="158"/>
      <c r="AE27" s="158">
        <v>19</v>
      </c>
      <c r="AF27" s="158"/>
      <c r="AG27" s="158"/>
    </row>
    <row r="28" spans="1:33" ht="26.25" customHeight="1" x14ac:dyDescent="0.2">
      <c r="A28" s="96">
        <v>21</v>
      </c>
      <c r="B28" s="5" t="s">
        <v>18</v>
      </c>
      <c r="C28" s="6" t="s">
        <v>63</v>
      </c>
      <c r="D28" s="86">
        <v>2</v>
      </c>
      <c r="E28" s="2">
        <f t="shared" si="0"/>
        <v>2</v>
      </c>
      <c r="F28" s="149">
        <f>IF(MIN(I28:T28)=0,"&lt;100",MIN(I28:T28))</f>
        <v>240</v>
      </c>
      <c r="G28" s="70">
        <f>IF(MAX(I28:T28)=0,"&lt;100",MAX(I28:T28))</f>
        <v>240</v>
      </c>
      <c r="H28" s="77">
        <f>IF(ISERROR(AVERAGE(I28:T28)),"&lt;100",AVERAGE(I28:T28))</f>
        <v>240</v>
      </c>
      <c r="I28" s="118">
        <v>240</v>
      </c>
      <c r="J28" s="29"/>
      <c r="K28" s="29"/>
      <c r="L28" s="15"/>
      <c r="M28" s="15"/>
      <c r="N28" s="133"/>
      <c r="O28" s="134" t="s">
        <v>67</v>
      </c>
      <c r="P28" s="134"/>
      <c r="Q28" s="134"/>
      <c r="R28" s="134"/>
      <c r="S28" s="134"/>
      <c r="T28" s="134"/>
      <c r="V28" s="158">
        <v>240</v>
      </c>
      <c r="W28" s="158"/>
      <c r="X28" s="158"/>
      <c r="Y28" s="158"/>
      <c r="Z28" s="158"/>
      <c r="AA28" s="158"/>
      <c r="AB28" s="158">
        <v>260</v>
      </c>
      <c r="AC28" s="158"/>
      <c r="AD28" s="158"/>
      <c r="AE28" s="158"/>
      <c r="AF28" s="158"/>
      <c r="AG28" s="158"/>
    </row>
    <row r="29" spans="1:33" ht="12.75" customHeight="1" x14ac:dyDescent="0.2">
      <c r="A29" s="96">
        <v>22</v>
      </c>
      <c r="B29" s="5" t="s">
        <v>31</v>
      </c>
      <c r="C29" s="6" t="s">
        <v>10</v>
      </c>
      <c r="D29" s="86">
        <v>2</v>
      </c>
      <c r="E29" s="67">
        <f t="shared" si="0"/>
        <v>2</v>
      </c>
      <c r="F29" s="149">
        <f t="shared" si="1"/>
        <v>0.03</v>
      </c>
      <c r="G29" s="70">
        <f>IF(MAX(I29:T29)=0,"&lt;0.005",MAX(I29:T29))</f>
        <v>0.04</v>
      </c>
      <c r="H29" s="77">
        <f t="shared" si="2"/>
        <v>3.5000000000000003E-2</v>
      </c>
      <c r="I29" s="106">
        <v>0.04</v>
      </c>
      <c r="J29" s="29"/>
      <c r="K29" s="29"/>
      <c r="L29" s="15"/>
      <c r="M29" s="15"/>
      <c r="N29" s="133"/>
      <c r="O29" s="134">
        <v>0.03</v>
      </c>
      <c r="P29" s="134"/>
      <c r="Q29" s="134"/>
      <c r="R29" s="134"/>
      <c r="S29" s="134"/>
      <c r="T29" s="134"/>
      <c r="V29" s="158">
        <v>0.04</v>
      </c>
      <c r="W29" s="158"/>
      <c r="X29" s="158"/>
      <c r="Y29" s="158"/>
      <c r="Z29" s="158"/>
      <c r="AA29" s="158"/>
      <c r="AB29" s="158">
        <v>0.03</v>
      </c>
      <c r="AC29" s="158"/>
      <c r="AD29" s="158"/>
      <c r="AE29" s="158"/>
      <c r="AF29" s="158"/>
      <c r="AG29" s="158"/>
    </row>
    <row r="30" spans="1:33" ht="12.75" customHeight="1" x14ac:dyDescent="0.2">
      <c r="A30" s="96">
        <v>23</v>
      </c>
      <c r="B30" s="1" t="s">
        <v>13</v>
      </c>
      <c r="C30" s="2" t="s">
        <v>13</v>
      </c>
      <c r="D30" s="87">
        <v>12</v>
      </c>
      <c r="E30" s="67">
        <f t="shared" si="0"/>
        <v>12</v>
      </c>
      <c r="F30" s="149">
        <f t="shared" si="1"/>
        <v>4.3</v>
      </c>
      <c r="G30" s="70">
        <f>IF(MAX(I30:T30)=0,"&lt;0.005",MAX(I30:T30))</f>
        <v>5.7</v>
      </c>
      <c r="H30" s="77">
        <f t="shared" si="2"/>
        <v>5.1499999999999995</v>
      </c>
      <c r="I30" s="14">
        <v>5</v>
      </c>
      <c r="J30" s="14">
        <v>4.3</v>
      </c>
      <c r="K30" s="14">
        <v>4.3</v>
      </c>
      <c r="L30" s="14">
        <v>5.5</v>
      </c>
      <c r="M30" s="14">
        <v>5.4</v>
      </c>
      <c r="N30" s="14">
        <v>5.7</v>
      </c>
      <c r="O30" s="142">
        <v>5.7</v>
      </c>
      <c r="P30" s="142">
        <v>5.6</v>
      </c>
      <c r="Q30" s="142">
        <v>5.5</v>
      </c>
      <c r="R30" s="142">
        <v>4.5</v>
      </c>
      <c r="S30" s="142">
        <v>5.4</v>
      </c>
      <c r="T30" s="14">
        <v>4.9000000000000004</v>
      </c>
      <c r="V30" s="158">
        <v>5</v>
      </c>
      <c r="W30" s="158">
        <v>4.3</v>
      </c>
      <c r="X30" s="158">
        <v>4.3</v>
      </c>
      <c r="Y30" s="158">
        <v>5.5</v>
      </c>
      <c r="Z30" s="158">
        <v>5.4</v>
      </c>
      <c r="AA30" s="158">
        <v>5.7</v>
      </c>
      <c r="AB30" s="158">
        <v>5.7</v>
      </c>
      <c r="AC30" s="158">
        <v>5.6</v>
      </c>
      <c r="AD30" s="158">
        <v>5.5</v>
      </c>
      <c r="AE30" s="158">
        <v>4.5</v>
      </c>
      <c r="AF30" s="158">
        <v>5.4</v>
      </c>
      <c r="AG30" s="158">
        <v>4.9000000000000004</v>
      </c>
    </row>
    <row r="31" spans="1:33" ht="12.75" customHeight="1" x14ac:dyDescent="0.2">
      <c r="A31" s="95"/>
      <c r="B31" s="31"/>
      <c r="C31" s="22"/>
      <c r="D31" s="88"/>
      <c r="E31" s="22"/>
      <c r="F31" s="71"/>
      <c r="G31" s="71"/>
      <c r="H31" s="71"/>
      <c r="I31" s="23"/>
      <c r="J31" s="23"/>
      <c r="K31" s="23"/>
      <c r="L31" s="24"/>
      <c r="M31" s="25"/>
      <c r="N31" s="25"/>
      <c r="O31" s="25"/>
      <c r="P31" s="25"/>
      <c r="Q31" s="25"/>
      <c r="R31" s="25"/>
      <c r="S31" s="25"/>
      <c r="T31" s="25"/>
    </row>
    <row r="32" spans="1:33" ht="12.75" customHeight="1" x14ac:dyDescent="0.2">
      <c r="B32" s="58" t="s">
        <v>36</v>
      </c>
      <c r="D32" s="88"/>
      <c r="E32" s="57"/>
    </row>
    <row r="33" spans="2:15" ht="12.75" customHeight="1" x14ac:dyDescent="0.2">
      <c r="B33" s="7" t="s">
        <v>35</v>
      </c>
      <c r="D33" s="89"/>
      <c r="E33" s="159"/>
      <c r="F33" s="159"/>
      <c r="O33" s="30">
        <v>0.01</v>
      </c>
    </row>
    <row r="34" spans="2:15" ht="12.75" customHeight="1" x14ac:dyDescent="0.2">
      <c r="B34" s="8" t="s">
        <v>33</v>
      </c>
      <c r="O34" s="30">
        <v>1E-3</v>
      </c>
    </row>
    <row r="35" spans="2:15" ht="12.75" customHeight="1" x14ac:dyDescent="0.2">
      <c r="B35" s="9" t="s">
        <v>34</v>
      </c>
    </row>
    <row r="37" spans="2:15" ht="12.75" customHeight="1" x14ac:dyDescent="0.2"/>
    <row r="38" spans="2:15" ht="15.75" customHeight="1" x14ac:dyDescent="0.2"/>
    <row r="39" spans="2:15" ht="12.75" customHeight="1" x14ac:dyDescent="0.2"/>
    <row r="41" spans="2:15" ht="12.75" customHeight="1" x14ac:dyDescent="0.2"/>
  </sheetData>
  <sheetProtection algorithmName="SHA-512" hashValue="NIySZGRj4gJVXL1/vJlA1JQAK/kgm0rwrBtl2tUHy6GVCHCaT9l+uwpYULW7KB1aBZrvLzX1Lnh4d4Fo2TQ3KQ==" saltValue="B/aD0DFfEXq5ZG1fL7Sjjw=="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topLeftCell="A2" zoomScaleNormal="100" workbookViewId="0">
      <selection activeCell="V8" sqref="V8:AF35"/>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5" width="9.5703125" style="30" hidden="1" customWidth="1" outlineLevel="1"/>
    <col min="16" max="16" width="11.140625" style="30" hidden="1" customWidth="1" outlineLevel="1"/>
    <col min="17" max="18" width="10.140625" style="30" hidden="1" customWidth="1" outlineLevel="1"/>
    <col min="19" max="19" width="9.85546875" style="30" hidden="1" customWidth="1" outlineLevel="1"/>
    <col min="20" max="20" width="10.85546875" style="30" hidden="1" customWidth="1" outlineLevel="1"/>
    <col min="21" max="21" width="10.42578125" customWidth="1" collapsed="1"/>
    <col min="22" max="22" width="9.85546875" customWidth="1"/>
    <col min="23" max="23" width="8" customWidth="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42</v>
      </c>
    </row>
    <row r="4" spans="1:22" ht="12.75" customHeight="1" x14ac:dyDescent="0.2">
      <c r="B4" s="56" t="s">
        <v>3</v>
      </c>
      <c r="F4" s="69"/>
    </row>
    <row r="5" spans="1:22" ht="27.75" customHeight="1" x14ac:dyDescent="0.2">
      <c r="A5" s="95"/>
      <c r="B5" s="165" t="s">
        <v>50</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t="s">
        <v>73</v>
      </c>
      <c r="J7" s="98" t="s">
        <v>82</v>
      </c>
      <c r="K7" s="98" t="s">
        <v>89</v>
      </c>
      <c r="L7" s="108" t="s">
        <v>97</v>
      </c>
      <c r="M7" s="10" t="s">
        <v>105</v>
      </c>
      <c r="N7" s="10" t="s">
        <v>113</v>
      </c>
      <c r="O7" s="108" t="s">
        <v>122</v>
      </c>
      <c r="P7" s="108" t="s">
        <v>130</v>
      </c>
      <c r="Q7" s="108" t="s">
        <v>138</v>
      </c>
      <c r="R7" s="108" t="s">
        <v>146</v>
      </c>
      <c r="S7" s="108" t="s">
        <v>154</v>
      </c>
      <c r="T7" s="108" t="s">
        <v>160</v>
      </c>
      <c r="U7" s="125"/>
      <c r="V7" s="126"/>
    </row>
    <row r="8" spans="1:22" ht="12.75" customHeight="1" x14ac:dyDescent="0.2">
      <c r="A8" s="96">
        <v>1</v>
      </c>
      <c r="B8" s="3" t="s">
        <v>20</v>
      </c>
      <c r="C8" s="4" t="s">
        <v>10</v>
      </c>
      <c r="D8" s="85">
        <v>4</v>
      </c>
      <c r="E8" s="67">
        <f t="shared" ref="E8:E30" si="0">COUNTA(I8:T8)</f>
        <v>4</v>
      </c>
      <c r="F8" s="70">
        <f>IF(MIN(I8:T8)=0,"&lt;5",MIN(I8:T8))</f>
        <v>250</v>
      </c>
      <c r="G8" s="70">
        <f>IF(MAX(I8:T8)=0,"&lt;5",MAX(I8:T8))</f>
        <v>300</v>
      </c>
      <c r="H8" s="77">
        <f>IF(ISERROR(AVERAGE(I8:T8)),"&lt;5",AVERAGE(I8:T8))</f>
        <v>277.5</v>
      </c>
      <c r="I8" s="117">
        <v>300</v>
      </c>
      <c r="J8" s="80"/>
      <c r="K8" s="80"/>
      <c r="L8" s="13">
        <v>300</v>
      </c>
      <c r="M8" s="13"/>
      <c r="N8" s="132"/>
      <c r="O8" s="130">
        <v>250</v>
      </c>
      <c r="P8" s="130"/>
      <c r="Q8" s="130"/>
      <c r="R8" s="130">
        <v>260</v>
      </c>
      <c r="S8" s="130"/>
      <c r="T8" s="130"/>
    </row>
    <row r="9" spans="1:22" ht="12.75" customHeight="1" x14ac:dyDescent="0.2">
      <c r="A9" s="96">
        <v>2</v>
      </c>
      <c r="B9" s="54" t="s">
        <v>21</v>
      </c>
      <c r="C9" s="6" t="s">
        <v>10</v>
      </c>
      <c r="D9" s="86">
        <v>2</v>
      </c>
      <c r="E9" s="67">
        <f t="shared" si="0"/>
        <v>2</v>
      </c>
      <c r="F9" s="131" t="s">
        <v>65</v>
      </c>
      <c r="G9" s="131" t="s">
        <v>65</v>
      </c>
      <c r="H9" s="131" t="s">
        <v>65</v>
      </c>
      <c r="I9" s="29" t="s">
        <v>65</v>
      </c>
      <c r="J9" s="29"/>
      <c r="K9" s="29"/>
      <c r="L9" s="15"/>
      <c r="M9" s="133"/>
      <c r="N9" s="133"/>
      <c r="O9" s="134" t="s">
        <v>65</v>
      </c>
      <c r="P9" s="134"/>
      <c r="Q9" s="134"/>
      <c r="R9" s="134"/>
      <c r="S9" s="134"/>
      <c r="T9" s="134"/>
    </row>
    <row r="10" spans="1:22" ht="12.75" customHeight="1" x14ac:dyDescent="0.2">
      <c r="A10" s="96">
        <v>3</v>
      </c>
      <c r="B10" s="5" t="s">
        <v>22</v>
      </c>
      <c r="C10" s="6" t="s">
        <v>10</v>
      </c>
      <c r="D10" s="86">
        <v>2</v>
      </c>
      <c r="E10" s="67">
        <f t="shared" si="0"/>
        <v>2</v>
      </c>
      <c r="F10" s="131" t="s">
        <v>1</v>
      </c>
      <c r="G10" s="131" t="s">
        <v>1</v>
      </c>
      <c r="H10" s="131" t="s">
        <v>1</v>
      </c>
      <c r="I10" s="15" t="s">
        <v>1</v>
      </c>
      <c r="J10" s="29"/>
      <c r="K10" s="29"/>
      <c r="L10" s="15"/>
      <c r="M10" s="133"/>
      <c r="N10" s="133"/>
      <c r="O10" s="134" t="s">
        <v>1</v>
      </c>
      <c r="P10" s="134"/>
      <c r="Q10" s="134"/>
      <c r="R10" s="134"/>
      <c r="S10" s="134"/>
      <c r="T10" s="134"/>
    </row>
    <row r="11" spans="1:22" ht="12.75" customHeight="1" x14ac:dyDescent="0.2">
      <c r="A11" s="96">
        <v>4</v>
      </c>
      <c r="B11" s="5" t="s">
        <v>23</v>
      </c>
      <c r="C11" s="6" t="s">
        <v>10</v>
      </c>
      <c r="D11" s="86">
        <v>2</v>
      </c>
      <c r="E11" s="67">
        <f t="shared" si="0"/>
        <v>2</v>
      </c>
      <c r="F11" s="131" t="s">
        <v>1</v>
      </c>
      <c r="G11" s="140" t="s">
        <v>65</v>
      </c>
      <c r="H11" s="141" t="s">
        <v>0</v>
      </c>
      <c r="I11" s="15" t="s">
        <v>65</v>
      </c>
      <c r="J11" s="29"/>
      <c r="K11" s="29"/>
      <c r="L11" s="15"/>
      <c r="M11" s="133"/>
      <c r="N11" s="133"/>
      <c r="O11" s="134" t="s">
        <v>1</v>
      </c>
      <c r="P11" s="134"/>
      <c r="Q11" s="134"/>
      <c r="R11" s="134"/>
      <c r="S11" s="134"/>
      <c r="T11" s="134"/>
    </row>
    <row r="12" spans="1:22" ht="12.75" customHeight="1" x14ac:dyDescent="0.2">
      <c r="A12" s="96">
        <v>5</v>
      </c>
      <c r="B12" s="5" t="s">
        <v>24</v>
      </c>
      <c r="C12" s="6" t="s">
        <v>10</v>
      </c>
      <c r="D12" s="86">
        <v>2</v>
      </c>
      <c r="E12" s="67">
        <f t="shared" si="0"/>
        <v>2</v>
      </c>
      <c r="F12" s="131" t="s">
        <v>119</v>
      </c>
      <c r="G12" s="70" t="str">
        <f>IF(MAX(I12:U12)=0,"&lt;0.01",MAX(I12:U12))</f>
        <v>&lt;0.01</v>
      </c>
      <c r="H12" s="141" t="s">
        <v>55</v>
      </c>
      <c r="I12" s="29" t="s">
        <v>1</v>
      </c>
      <c r="J12" s="29"/>
      <c r="K12" s="29"/>
      <c r="L12" s="15"/>
      <c r="M12" s="133"/>
      <c r="N12" s="133"/>
      <c r="O12" s="134" t="s">
        <v>119</v>
      </c>
      <c r="P12" s="134"/>
      <c r="Q12" s="134"/>
      <c r="R12" s="134"/>
      <c r="S12" s="134"/>
      <c r="T12" s="134"/>
    </row>
    <row r="13" spans="1:22" ht="12.75" customHeight="1" x14ac:dyDescent="0.2">
      <c r="A13" s="96">
        <v>6</v>
      </c>
      <c r="B13" s="5" t="s">
        <v>32</v>
      </c>
      <c r="C13" s="6" t="s">
        <v>10</v>
      </c>
      <c r="D13" s="86">
        <v>2</v>
      </c>
      <c r="E13" s="67">
        <f t="shared" si="0"/>
        <v>2</v>
      </c>
      <c r="F13" s="131" t="s">
        <v>1</v>
      </c>
      <c r="G13" s="140" t="s">
        <v>65</v>
      </c>
      <c r="H13" s="141" t="s">
        <v>0</v>
      </c>
      <c r="I13" s="101" t="s">
        <v>1</v>
      </c>
      <c r="J13" s="29"/>
      <c r="K13" s="29"/>
      <c r="L13" s="15"/>
      <c r="M13" s="133"/>
      <c r="N13" s="133"/>
      <c r="O13" s="134" t="s">
        <v>1</v>
      </c>
      <c r="P13" s="134"/>
      <c r="Q13" s="134"/>
      <c r="R13" s="134"/>
      <c r="S13" s="134"/>
      <c r="T13" s="134"/>
    </row>
    <row r="14" spans="1:22" ht="12.75" customHeight="1" x14ac:dyDescent="0.2">
      <c r="A14" s="96">
        <v>7</v>
      </c>
      <c r="B14" s="3" t="s">
        <v>11</v>
      </c>
      <c r="C14" s="4" t="s">
        <v>12</v>
      </c>
      <c r="D14" s="85">
        <v>4</v>
      </c>
      <c r="E14" s="67">
        <f t="shared" si="0"/>
        <v>4</v>
      </c>
      <c r="F14" s="70">
        <f t="shared" ref="F14:F30" si="1">IF(MIN(I14:T14)=0,"&lt;0.005",MIN(I14:T14))</f>
        <v>14800</v>
      </c>
      <c r="G14" s="70">
        <f>IF(MAX(I14:T14)=0,"&lt;0.005",MAX(I14:T14))</f>
        <v>18100</v>
      </c>
      <c r="H14" s="77">
        <f t="shared" ref="H14:H30" si="2">IF(ISERROR(AVERAGE(I14:T14)),"&lt;0.0001",AVERAGE(I14:T14))</f>
        <v>16225</v>
      </c>
      <c r="I14" s="117">
        <v>16000</v>
      </c>
      <c r="J14" s="80"/>
      <c r="K14" s="80"/>
      <c r="L14" s="117">
        <v>18100</v>
      </c>
      <c r="M14" s="100"/>
      <c r="N14" s="135"/>
      <c r="O14" s="136">
        <v>16000</v>
      </c>
      <c r="P14" s="136"/>
      <c r="Q14" s="136"/>
      <c r="R14" s="136">
        <v>14800</v>
      </c>
      <c r="S14" s="136"/>
      <c r="T14" s="136"/>
    </row>
    <row r="15" spans="1:22" ht="12.75" customHeight="1" x14ac:dyDescent="0.2">
      <c r="A15" s="96">
        <v>8</v>
      </c>
      <c r="B15" s="5" t="s">
        <v>25</v>
      </c>
      <c r="C15" s="6" t="s">
        <v>10</v>
      </c>
      <c r="D15" s="86">
        <v>2</v>
      </c>
      <c r="E15" s="67">
        <f t="shared" si="0"/>
        <v>2</v>
      </c>
      <c r="F15" s="131" t="s">
        <v>1</v>
      </c>
      <c r="G15" s="131" t="s">
        <v>1</v>
      </c>
      <c r="H15" s="131" t="s">
        <v>1</v>
      </c>
      <c r="I15" s="106" t="s">
        <v>1</v>
      </c>
      <c r="J15" s="29"/>
      <c r="K15" s="29"/>
      <c r="L15" s="15"/>
      <c r="M15" s="133"/>
      <c r="N15" s="133"/>
      <c r="O15" s="134" t="s">
        <v>1</v>
      </c>
      <c r="P15" s="134"/>
      <c r="Q15" s="134"/>
      <c r="R15" s="134"/>
      <c r="S15" s="134"/>
      <c r="T15" s="134"/>
    </row>
    <row r="16" spans="1:22" ht="12.75" customHeight="1" x14ac:dyDescent="0.2">
      <c r="A16" s="96">
        <v>9</v>
      </c>
      <c r="B16" s="5" t="s">
        <v>26</v>
      </c>
      <c r="C16" s="6" t="s">
        <v>10</v>
      </c>
      <c r="D16" s="86">
        <v>2</v>
      </c>
      <c r="E16" s="67">
        <f t="shared" si="0"/>
        <v>2</v>
      </c>
      <c r="F16" s="70">
        <f t="shared" si="1"/>
        <v>0.03</v>
      </c>
      <c r="G16" s="70">
        <f>IF(MAX(I16:T16)=0,"&lt;0.005",MAX(I16:T16))</f>
        <v>0.11</v>
      </c>
      <c r="H16" s="77">
        <f t="shared" si="2"/>
        <v>7.0000000000000007E-2</v>
      </c>
      <c r="I16" s="106">
        <v>0.03</v>
      </c>
      <c r="J16" s="29"/>
      <c r="K16" s="29"/>
      <c r="L16" s="15"/>
      <c r="M16" s="133"/>
      <c r="N16" s="133"/>
      <c r="O16" s="134">
        <v>0.11</v>
      </c>
      <c r="P16" s="134"/>
      <c r="Q16" s="134"/>
      <c r="R16" s="134"/>
      <c r="S16" s="134"/>
      <c r="T16" s="134"/>
    </row>
    <row r="17" spans="1:20" x14ac:dyDescent="0.2">
      <c r="A17" s="96">
        <v>10</v>
      </c>
      <c r="B17" s="5" t="s">
        <v>27</v>
      </c>
      <c r="C17" s="6" t="s">
        <v>10</v>
      </c>
      <c r="D17" s="86">
        <v>2</v>
      </c>
      <c r="E17" s="2">
        <f t="shared" si="0"/>
        <v>2</v>
      </c>
      <c r="F17" s="131" t="s">
        <v>1</v>
      </c>
      <c r="G17" s="131" t="s">
        <v>1</v>
      </c>
      <c r="H17" s="131" t="s">
        <v>1</v>
      </c>
      <c r="I17" s="106" t="s">
        <v>1</v>
      </c>
      <c r="J17" s="29"/>
      <c r="K17" s="29"/>
      <c r="L17" s="15"/>
      <c r="M17" s="133"/>
      <c r="N17" s="133"/>
      <c r="O17" s="134" t="s">
        <v>1</v>
      </c>
      <c r="P17" s="134"/>
      <c r="Q17" s="134"/>
      <c r="R17" s="134"/>
      <c r="S17" s="134"/>
      <c r="T17" s="134"/>
    </row>
    <row r="18" spans="1:20" ht="12.75" customHeight="1" x14ac:dyDescent="0.2">
      <c r="A18" s="96">
        <v>11</v>
      </c>
      <c r="B18" s="3" t="s">
        <v>28</v>
      </c>
      <c r="C18" s="4" t="s">
        <v>10</v>
      </c>
      <c r="D18" s="85">
        <v>4</v>
      </c>
      <c r="E18" s="2">
        <f t="shared" si="0"/>
        <v>4</v>
      </c>
      <c r="F18" s="103">
        <f t="shared" si="1"/>
        <v>0.11</v>
      </c>
      <c r="G18" s="70">
        <f>IF(MAX(I18:T18)=0,"&lt;0.005",MAX(I18:T18))</f>
        <v>0.69</v>
      </c>
      <c r="H18" s="77">
        <f t="shared" si="2"/>
        <v>0.41</v>
      </c>
      <c r="I18" s="120">
        <v>0.11</v>
      </c>
      <c r="J18" s="17"/>
      <c r="K18" s="17"/>
      <c r="L18" s="120">
        <v>0.56999999999999995</v>
      </c>
      <c r="M18" s="120"/>
      <c r="N18" s="129"/>
      <c r="O18" s="130">
        <v>0.69</v>
      </c>
      <c r="P18" s="130"/>
      <c r="Q18" s="130"/>
      <c r="R18" s="130">
        <v>0.27</v>
      </c>
      <c r="S18" s="130"/>
      <c r="T18" s="130"/>
    </row>
    <row r="19" spans="1:20" ht="12.75" customHeight="1" x14ac:dyDescent="0.2">
      <c r="A19" s="96">
        <v>12</v>
      </c>
      <c r="B19" s="3" t="s">
        <v>29</v>
      </c>
      <c r="C19" s="4" t="s">
        <v>10</v>
      </c>
      <c r="D19" s="85">
        <v>4</v>
      </c>
      <c r="E19" s="2">
        <f t="shared" si="0"/>
        <v>4</v>
      </c>
      <c r="F19" s="143" t="s">
        <v>57</v>
      </c>
      <c r="G19" s="143" t="s">
        <v>57</v>
      </c>
      <c r="H19" s="143" t="s">
        <v>57</v>
      </c>
      <c r="I19" s="17" t="s">
        <v>57</v>
      </c>
      <c r="J19" s="17"/>
      <c r="K19" s="17"/>
      <c r="L19" s="17" t="s">
        <v>57</v>
      </c>
      <c r="M19" s="137"/>
      <c r="N19" s="137"/>
      <c r="O19" s="130" t="s">
        <v>57</v>
      </c>
      <c r="P19" s="130"/>
      <c r="Q19" s="130"/>
      <c r="R19" s="130" t="s">
        <v>57</v>
      </c>
      <c r="S19" s="130"/>
      <c r="T19" s="130"/>
    </row>
    <row r="20" spans="1:20" ht="24.75" customHeight="1" x14ac:dyDescent="0.2">
      <c r="A20" s="96">
        <v>13</v>
      </c>
      <c r="B20" s="92" t="s">
        <v>62</v>
      </c>
      <c r="C20" s="90" t="s">
        <v>10</v>
      </c>
      <c r="D20" s="85">
        <v>4</v>
      </c>
      <c r="E20" s="2">
        <f t="shared" si="0"/>
        <v>4</v>
      </c>
      <c r="F20" s="143" t="s">
        <v>65</v>
      </c>
      <c r="G20" s="70">
        <f t="shared" ref="G20" si="3">IF(MAX(I20:U20)=0,"&lt;0.005",MAX(I20:U20))</f>
        <v>0.26</v>
      </c>
      <c r="H20" s="77">
        <v>0.14000000000000001</v>
      </c>
      <c r="I20" s="120">
        <v>0.26</v>
      </c>
      <c r="J20" s="17"/>
      <c r="K20" s="17"/>
      <c r="L20" s="120" t="s">
        <v>65</v>
      </c>
      <c r="M20" s="138"/>
      <c r="N20" s="129"/>
      <c r="O20" s="130" t="s">
        <v>65</v>
      </c>
      <c r="P20" s="130"/>
      <c r="Q20" s="130"/>
      <c r="R20" s="130" t="s">
        <v>65</v>
      </c>
      <c r="S20" s="130"/>
      <c r="T20" s="130"/>
    </row>
    <row r="21" spans="1:20" ht="12.75" customHeight="1" x14ac:dyDescent="0.2">
      <c r="A21" s="96">
        <v>14</v>
      </c>
      <c r="B21" s="93" t="s">
        <v>61</v>
      </c>
      <c r="C21" s="90" t="s">
        <v>10</v>
      </c>
      <c r="D21" s="85">
        <v>4</v>
      </c>
      <c r="E21" s="2">
        <f t="shared" si="0"/>
        <v>4</v>
      </c>
      <c r="F21" s="77">
        <f t="shared" si="1"/>
        <v>2.8</v>
      </c>
      <c r="G21" s="70">
        <f>IF(MAX(I21:T21)=0,"&lt;0.005",MAX(I21:T21))</f>
        <v>3.1</v>
      </c>
      <c r="H21" s="77">
        <f t="shared" si="2"/>
        <v>2.9250000000000003</v>
      </c>
      <c r="I21" s="17">
        <v>2.8</v>
      </c>
      <c r="J21" s="17"/>
      <c r="K21" s="17"/>
      <c r="L21" s="17">
        <v>3.1</v>
      </c>
      <c r="M21" s="17"/>
      <c r="N21" s="129"/>
      <c r="O21" s="130">
        <v>2.9</v>
      </c>
      <c r="P21" s="130"/>
      <c r="Q21" s="130"/>
      <c r="R21" s="17">
        <v>2.9</v>
      </c>
      <c r="S21" s="130"/>
      <c r="T21" s="130"/>
    </row>
    <row r="22" spans="1:20" ht="24.75" customHeight="1" x14ac:dyDescent="0.2">
      <c r="A22" s="96">
        <v>15</v>
      </c>
      <c r="B22" s="5" t="s">
        <v>17</v>
      </c>
      <c r="C22" s="6" t="s">
        <v>63</v>
      </c>
      <c r="D22" s="86">
        <v>2</v>
      </c>
      <c r="E22" s="2">
        <f t="shared" si="0"/>
        <v>2</v>
      </c>
      <c r="F22" s="143" t="s">
        <v>69</v>
      </c>
      <c r="G22" s="143" t="s">
        <v>69</v>
      </c>
      <c r="H22" s="143" t="s">
        <v>69</v>
      </c>
      <c r="I22" s="15" t="s">
        <v>69</v>
      </c>
      <c r="J22" s="29"/>
      <c r="K22" s="29"/>
      <c r="L22" s="15"/>
      <c r="M22" s="133"/>
      <c r="N22" s="133"/>
      <c r="O22" s="134" t="s">
        <v>69</v>
      </c>
      <c r="P22" s="134"/>
      <c r="Q22" s="134"/>
      <c r="R22" s="134"/>
      <c r="S22" s="134"/>
      <c r="T22" s="134"/>
    </row>
    <row r="23" spans="1:20" ht="12.75" customHeight="1" x14ac:dyDescent="0.2">
      <c r="A23" s="96">
        <v>16</v>
      </c>
      <c r="B23" s="5" t="s">
        <v>14</v>
      </c>
      <c r="C23" s="6" t="s">
        <v>10</v>
      </c>
      <c r="D23" s="86">
        <v>2</v>
      </c>
      <c r="E23" s="2">
        <f t="shared" si="0"/>
        <v>2</v>
      </c>
      <c r="F23" s="143" t="s">
        <v>1</v>
      </c>
      <c r="G23" s="143" t="s">
        <v>1</v>
      </c>
      <c r="H23" s="143" t="s">
        <v>1</v>
      </c>
      <c r="I23" s="29" t="s">
        <v>1</v>
      </c>
      <c r="J23" s="29"/>
      <c r="K23" s="29"/>
      <c r="L23" s="15"/>
      <c r="M23" s="133"/>
      <c r="N23" s="133"/>
      <c r="O23" s="134" t="s">
        <v>1</v>
      </c>
      <c r="P23" s="134"/>
      <c r="Q23" s="134"/>
      <c r="R23" s="134"/>
      <c r="S23" s="134"/>
      <c r="T23" s="134"/>
    </row>
    <row r="24" spans="1:20" ht="24.75" customHeight="1" x14ac:dyDescent="0.2">
      <c r="A24" s="96">
        <v>17</v>
      </c>
      <c r="B24" s="5" t="s">
        <v>19</v>
      </c>
      <c r="C24" s="6" t="s">
        <v>63</v>
      </c>
      <c r="D24" s="86">
        <v>2</v>
      </c>
      <c r="E24" s="2">
        <f t="shared" si="0"/>
        <v>2</v>
      </c>
      <c r="F24" s="143" t="s">
        <v>70</v>
      </c>
      <c r="G24" s="143" t="s">
        <v>70</v>
      </c>
      <c r="H24" s="143" t="s">
        <v>70</v>
      </c>
      <c r="I24" s="15" t="s">
        <v>70</v>
      </c>
      <c r="J24" s="29"/>
      <c r="K24" s="29"/>
      <c r="L24" s="15"/>
      <c r="M24" s="133"/>
      <c r="N24" s="133"/>
      <c r="O24" s="134" t="s">
        <v>70</v>
      </c>
      <c r="P24" s="134"/>
      <c r="Q24" s="134"/>
      <c r="R24" s="134"/>
      <c r="S24" s="134"/>
      <c r="T24" s="134"/>
    </row>
    <row r="25" spans="1:20" ht="12.75" customHeight="1" x14ac:dyDescent="0.2">
      <c r="A25" s="96">
        <v>18</v>
      </c>
      <c r="B25" s="5" t="s">
        <v>30</v>
      </c>
      <c r="C25" s="6" t="s">
        <v>10</v>
      </c>
      <c r="D25" s="86">
        <v>2</v>
      </c>
      <c r="E25" s="2">
        <f t="shared" si="0"/>
        <v>2</v>
      </c>
      <c r="F25" s="143" t="s">
        <v>1</v>
      </c>
      <c r="G25" s="143" t="s">
        <v>1</v>
      </c>
      <c r="H25" s="143" t="s">
        <v>1</v>
      </c>
      <c r="I25" s="29" t="s">
        <v>1</v>
      </c>
      <c r="J25" s="29"/>
      <c r="K25" s="29"/>
      <c r="L25" s="15"/>
      <c r="M25" s="133"/>
      <c r="N25" s="133"/>
      <c r="O25" s="134" t="s">
        <v>1</v>
      </c>
      <c r="P25" s="134"/>
      <c r="Q25" s="134"/>
      <c r="R25" s="134"/>
      <c r="S25" s="134"/>
      <c r="T25" s="134"/>
    </row>
    <row r="26" spans="1:20" ht="12.75" customHeight="1" x14ac:dyDescent="0.2">
      <c r="A26" s="96">
        <v>19</v>
      </c>
      <c r="B26" s="3" t="s">
        <v>15</v>
      </c>
      <c r="C26" s="4" t="s">
        <v>10</v>
      </c>
      <c r="D26" s="85">
        <v>4</v>
      </c>
      <c r="E26" s="2">
        <f t="shared" si="0"/>
        <v>4</v>
      </c>
      <c r="F26" s="77">
        <f t="shared" si="1"/>
        <v>9500</v>
      </c>
      <c r="G26" s="70">
        <f>IF(MAX(I26:T26)=0,"&lt;0.005",MAX(I26:T26))</f>
        <v>11800</v>
      </c>
      <c r="H26" s="77">
        <f t="shared" si="2"/>
        <v>10127.5</v>
      </c>
      <c r="I26" s="117">
        <v>9600</v>
      </c>
      <c r="J26" s="80"/>
      <c r="K26" s="80"/>
      <c r="L26" s="117">
        <v>11800</v>
      </c>
      <c r="M26" s="100"/>
      <c r="N26" s="135"/>
      <c r="O26" s="136">
        <v>9500</v>
      </c>
      <c r="P26" s="136"/>
      <c r="Q26" s="136"/>
      <c r="R26" s="136">
        <v>9610</v>
      </c>
      <c r="S26" s="136"/>
      <c r="T26" s="136"/>
    </row>
    <row r="27" spans="1:20" ht="12.75" customHeight="1" x14ac:dyDescent="0.2">
      <c r="A27" s="96">
        <v>20</v>
      </c>
      <c r="B27" s="3" t="s">
        <v>16</v>
      </c>
      <c r="C27" s="4" t="s">
        <v>10</v>
      </c>
      <c r="D27" s="85">
        <v>4</v>
      </c>
      <c r="E27" s="2">
        <f t="shared" si="0"/>
        <v>4</v>
      </c>
      <c r="F27" s="77">
        <f t="shared" si="1"/>
        <v>11</v>
      </c>
      <c r="G27" s="70">
        <f>IF(MAX(I27:T27)=0,"&lt;0.005",MAX(I27:T27))</f>
        <v>27</v>
      </c>
      <c r="H27" s="77">
        <f t="shared" si="2"/>
        <v>17</v>
      </c>
      <c r="I27" s="117">
        <v>11</v>
      </c>
      <c r="J27" s="80"/>
      <c r="K27" s="80"/>
      <c r="L27" s="117">
        <v>15</v>
      </c>
      <c r="M27" s="117"/>
      <c r="N27" s="139"/>
      <c r="O27" s="136">
        <v>27</v>
      </c>
      <c r="P27" s="136"/>
      <c r="Q27" s="136"/>
      <c r="R27" s="136">
        <v>15</v>
      </c>
      <c r="S27" s="136"/>
      <c r="T27" s="136"/>
    </row>
    <row r="28" spans="1:20" ht="26.25" customHeight="1" x14ac:dyDescent="0.2">
      <c r="A28" s="96">
        <v>21</v>
      </c>
      <c r="B28" s="5" t="s">
        <v>18</v>
      </c>
      <c r="C28" s="6" t="s">
        <v>63</v>
      </c>
      <c r="D28" s="86">
        <v>2</v>
      </c>
      <c r="E28" s="2">
        <f t="shared" si="0"/>
        <v>2</v>
      </c>
      <c r="F28" s="143" t="s">
        <v>67</v>
      </c>
      <c r="G28" s="143" t="s">
        <v>67</v>
      </c>
      <c r="H28" s="143" t="s">
        <v>67</v>
      </c>
      <c r="I28" s="118" t="s">
        <v>67</v>
      </c>
      <c r="J28" s="29"/>
      <c r="K28" s="29"/>
      <c r="L28" s="15"/>
      <c r="M28" s="15"/>
      <c r="N28" s="133"/>
      <c r="O28" s="134" t="s">
        <v>67</v>
      </c>
      <c r="P28" s="134"/>
      <c r="Q28" s="134"/>
      <c r="R28" s="134"/>
      <c r="S28" s="134"/>
      <c r="T28" s="134"/>
    </row>
    <row r="29" spans="1:20" ht="12.75" customHeight="1" x14ac:dyDescent="0.2">
      <c r="A29" s="96">
        <v>22</v>
      </c>
      <c r="B29" s="5" t="s">
        <v>31</v>
      </c>
      <c r="C29" s="6" t="s">
        <v>10</v>
      </c>
      <c r="D29" s="86">
        <v>2</v>
      </c>
      <c r="E29" s="67">
        <f t="shared" si="0"/>
        <v>2</v>
      </c>
      <c r="F29" s="131" t="s">
        <v>1</v>
      </c>
      <c r="G29" s="131" t="s">
        <v>1</v>
      </c>
      <c r="H29" s="131" t="s">
        <v>1</v>
      </c>
      <c r="I29" s="106" t="s">
        <v>1</v>
      </c>
      <c r="J29" s="29"/>
      <c r="K29" s="29"/>
      <c r="L29" s="15"/>
      <c r="M29" s="133"/>
      <c r="N29" s="133"/>
      <c r="O29" s="134" t="s">
        <v>1</v>
      </c>
      <c r="P29" s="134"/>
      <c r="Q29" s="134"/>
      <c r="R29" s="134"/>
      <c r="S29" s="134"/>
      <c r="T29" s="134"/>
    </row>
    <row r="30" spans="1:20" ht="12.75" customHeight="1" x14ac:dyDescent="0.2">
      <c r="A30" s="96">
        <v>23</v>
      </c>
      <c r="B30" s="1" t="s">
        <v>13</v>
      </c>
      <c r="C30" s="2" t="s">
        <v>13</v>
      </c>
      <c r="D30" s="87">
        <v>12</v>
      </c>
      <c r="E30" s="67">
        <f t="shared" si="0"/>
        <v>12</v>
      </c>
      <c r="F30" s="70">
        <f t="shared" si="1"/>
        <v>6.3</v>
      </c>
      <c r="G30" s="70">
        <f>IF(MAX(I30:T30)=0,"&lt;0.005",MAX(I30:T30))</f>
        <v>6.7</v>
      </c>
      <c r="H30" s="77">
        <f t="shared" si="2"/>
        <v>6.5916666666666659</v>
      </c>
      <c r="I30" s="14">
        <v>6.7</v>
      </c>
      <c r="J30" s="14">
        <v>6.7</v>
      </c>
      <c r="K30" s="14">
        <v>6.6</v>
      </c>
      <c r="L30" s="14">
        <v>6.7</v>
      </c>
      <c r="M30" s="14">
        <v>6.6</v>
      </c>
      <c r="N30" s="14">
        <v>6.7</v>
      </c>
      <c r="O30" s="142">
        <v>6.6</v>
      </c>
      <c r="P30" s="14">
        <v>6.6</v>
      </c>
      <c r="Q30" s="14">
        <v>6.5</v>
      </c>
      <c r="R30" s="14">
        <v>6.6</v>
      </c>
      <c r="S30" s="14">
        <v>6.3</v>
      </c>
      <c r="T30" s="14">
        <v>6.5</v>
      </c>
    </row>
    <row r="31" spans="1:20" ht="12.75" customHeight="1" x14ac:dyDescent="0.2">
      <c r="A31" s="95"/>
      <c r="B31" s="31"/>
      <c r="C31" s="22"/>
      <c r="D31" s="88"/>
      <c r="E31" s="22"/>
      <c r="F31" s="71"/>
      <c r="G31" s="71"/>
      <c r="H31" s="71"/>
      <c r="I31" s="23"/>
      <c r="J31" s="23"/>
      <c r="K31" s="23"/>
      <c r="L31" s="24"/>
      <c r="M31" s="25"/>
      <c r="N31" s="25"/>
      <c r="O31" s="25"/>
      <c r="P31" s="25"/>
      <c r="Q31" s="25"/>
      <c r="R31" s="25"/>
      <c r="S31" s="25"/>
      <c r="T31" s="25"/>
    </row>
    <row r="32" spans="1:20" ht="12.75" customHeight="1" x14ac:dyDescent="0.2">
      <c r="B32" s="58" t="s">
        <v>36</v>
      </c>
      <c r="D32" s="88"/>
      <c r="E32" s="57"/>
      <c r="O32" s="30">
        <v>1E-3</v>
      </c>
    </row>
    <row r="33" spans="2:15" ht="12.75" customHeight="1" x14ac:dyDescent="0.2">
      <c r="B33" s="7" t="s">
        <v>35</v>
      </c>
      <c r="D33" s="89"/>
      <c r="E33" s="159"/>
      <c r="F33" s="159"/>
      <c r="N33" s="30">
        <v>0.1</v>
      </c>
      <c r="O33" s="30">
        <v>0.01</v>
      </c>
    </row>
    <row r="34" spans="2:15" ht="12.75" customHeight="1" x14ac:dyDescent="0.2">
      <c r="B34" s="8" t="s">
        <v>33</v>
      </c>
      <c r="N34" s="30">
        <v>0.1</v>
      </c>
    </row>
    <row r="35" spans="2:15" ht="12.75" customHeight="1" x14ac:dyDescent="0.2">
      <c r="B35" s="9" t="s">
        <v>34</v>
      </c>
      <c r="N35" s="31">
        <v>0.1</v>
      </c>
    </row>
    <row r="37" spans="2:15" ht="12.75" customHeight="1" x14ac:dyDescent="0.2"/>
    <row r="38" spans="2:15" ht="15.75" customHeight="1" x14ac:dyDescent="0.2"/>
    <row r="39" spans="2:15" ht="12.75" customHeight="1" x14ac:dyDescent="0.2"/>
    <row r="41" spans="2:15" ht="12.75" customHeight="1" x14ac:dyDescent="0.2"/>
  </sheetData>
  <sheetProtection algorithmName="SHA-512" hashValue="NybIRvNr0OYTUBY3M2QuF8bKx6F/2UV5YQ5F6UcRj5l46yDu2tRMu/GXduLNyOEejbbgXgpGtyUqCkBtTGVNfQ==" saltValue="LJ2T5FgCl1/xfGdpNMuewA=="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Normal="100" workbookViewId="0">
      <selection activeCell="V7" sqref="V7:AG30"/>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7" width="10.140625" style="30" hidden="1" customWidth="1" outlineLevel="1"/>
    <col min="18" max="18" width="10" style="30" hidden="1" customWidth="1" outlineLevel="1"/>
    <col min="19" max="20" width="10.140625" style="30" hidden="1" customWidth="1" outlineLevel="1"/>
    <col min="21" max="21" width="9.85546875" customWidth="1" collapsed="1"/>
    <col min="22" max="22" width="9.85546875" customWidth="1"/>
    <col min="23" max="23" width="8" customWidth="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43</v>
      </c>
    </row>
    <row r="4" spans="1:22" ht="12.75" customHeight="1" x14ac:dyDescent="0.2">
      <c r="B4" s="56" t="s">
        <v>3</v>
      </c>
      <c r="F4" s="69"/>
    </row>
    <row r="5" spans="1:22" ht="27.75" customHeight="1" x14ac:dyDescent="0.2">
      <c r="A5" s="95"/>
      <c r="B5" s="165" t="s">
        <v>51</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t="s">
        <v>74</v>
      </c>
      <c r="J7" s="98" t="s">
        <v>83</v>
      </c>
      <c r="K7" s="98" t="s">
        <v>90</v>
      </c>
      <c r="L7" s="108" t="s">
        <v>98</v>
      </c>
      <c r="M7" s="10" t="s">
        <v>106</v>
      </c>
      <c r="N7" s="10" t="s">
        <v>114</v>
      </c>
      <c r="O7" s="108" t="s">
        <v>123</v>
      </c>
      <c r="P7" s="108" t="s">
        <v>131</v>
      </c>
      <c r="Q7" s="108" t="s">
        <v>139</v>
      </c>
      <c r="R7" s="108" t="s">
        <v>147</v>
      </c>
      <c r="S7" s="108" t="s">
        <v>155</v>
      </c>
      <c r="T7" s="108" t="s">
        <v>160</v>
      </c>
      <c r="U7" s="125"/>
      <c r="V7" s="126"/>
    </row>
    <row r="8" spans="1:22" ht="12.75" customHeight="1" x14ac:dyDescent="0.2">
      <c r="A8" s="96">
        <v>1</v>
      </c>
      <c r="B8" s="3" t="s">
        <v>20</v>
      </c>
      <c r="C8" s="4" t="s">
        <v>10</v>
      </c>
      <c r="D8" s="85">
        <v>4</v>
      </c>
      <c r="E8" s="67">
        <f t="shared" ref="E8:E30" si="0">COUNTA(I8:T8)</f>
        <v>4</v>
      </c>
      <c r="F8" s="131" t="s">
        <v>66</v>
      </c>
      <c r="G8" s="70">
        <f>IF(MAX(I8:U8)=0,"&lt;5",MAX(I8:U8))</f>
        <v>91</v>
      </c>
      <c r="H8" s="77">
        <v>23.5</v>
      </c>
      <c r="I8" s="117" t="s">
        <v>66</v>
      </c>
      <c r="J8" s="80"/>
      <c r="K8" s="80"/>
      <c r="L8" s="13" t="s">
        <v>66</v>
      </c>
      <c r="M8" s="13"/>
      <c r="N8" s="13"/>
      <c r="O8" s="130" t="s">
        <v>66</v>
      </c>
      <c r="P8" s="130"/>
      <c r="Q8" s="130"/>
      <c r="R8" s="130">
        <v>91</v>
      </c>
      <c r="S8" s="130"/>
      <c r="T8" s="130"/>
    </row>
    <row r="9" spans="1:22" ht="12.75" customHeight="1" x14ac:dyDescent="0.2">
      <c r="A9" s="96">
        <v>2</v>
      </c>
      <c r="B9" s="54" t="s">
        <v>21</v>
      </c>
      <c r="C9" s="6" t="s">
        <v>10</v>
      </c>
      <c r="D9" s="86">
        <v>2</v>
      </c>
      <c r="E9" s="67">
        <f t="shared" si="0"/>
        <v>2</v>
      </c>
      <c r="F9" s="70">
        <f t="shared" ref="F9:F30" si="1">IF(MIN(I9:T9)=0,"&lt;0.005",MIN(I9:T9))</f>
        <v>19</v>
      </c>
      <c r="G9" s="70">
        <f>IF(MAX(I9:T9)=0,"&lt;0.005",MAX(I9:T9))</f>
        <v>21</v>
      </c>
      <c r="H9" s="77">
        <f t="shared" ref="H9:H30" si="2">IF(ISERROR(AVERAGE(I9:T9)),"&lt;0.0001",AVERAGE(I9:T9))</f>
        <v>20</v>
      </c>
      <c r="I9" s="118">
        <v>21</v>
      </c>
      <c r="J9" s="29"/>
      <c r="K9" s="29"/>
      <c r="L9" s="15"/>
      <c r="M9" s="15"/>
      <c r="N9" s="29"/>
      <c r="O9" s="134">
        <v>19</v>
      </c>
      <c r="P9" s="134"/>
      <c r="Q9" s="134"/>
      <c r="R9" s="134"/>
      <c r="S9" s="134"/>
      <c r="T9" s="134"/>
    </row>
    <row r="10" spans="1:22" ht="12.75" customHeight="1" x14ac:dyDescent="0.2">
      <c r="A10" s="96">
        <v>3</v>
      </c>
      <c r="B10" s="5" t="s">
        <v>22</v>
      </c>
      <c r="C10" s="6" t="s">
        <v>10</v>
      </c>
      <c r="D10" s="86">
        <v>2</v>
      </c>
      <c r="E10" s="67">
        <f t="shared" si="0"/>
        <v>2</v>
      </c>
      <c r="F10" s="131" t="s">
        <v>1</v>
      </c>
      <c r="G10" s="131" t="s">
        <v>1</v>
      </c>
      <c r="H10" s="131" t="s">
        <v>1</v>
      </c>
      <c r="I10" s="15" t="s">
        <v>1</v>
      </c>
      <c r="J10" s="29"/>
      <c r="K10" s="29"/>
      <c r="L10" s="15"/>
      <c r="M10" s="15"/>
      <c r="N10" s="15"/>
      <c r="O10" s="134" t="s">
        <v>1</v>
      </c>
      <c r="P10" s="134"/>
      <c r="Q10" s="134"/>
      <c r="R10" s="134"/>
      <c r="S10" s="134"/>
      <c r="T10" s="134"/>
    </row>
    <row r="11" spans="1:22" ht="12.75" customHeight="1" x14ac:dyDescent="0.2">
      <c r="A11" s="96">
        <v>4</v>
      </c>
      <c r="B11" s="5" t="s">
        <v>23</v>
      </c>
      <c r="C11" s="6" t="s">
        <v>10</v>
      </c>
      <c r="D11" s="86">
        <v>2</v>
      </c>
      <c r="E11" s="67">
        <f t="shared" si="0"/>
        <v>2</v>
      </c>
      <c r="F11" s="131" t="s">
        <v>65</v>
      </c>
      <c r="G11" s="131" t="s">
        <v>65</v>
      </c>
      <c r="H11" s="131" t="s">
        <v>65</v>
      </c>
      <c r="I11" s="29" t="s">
        <v>65</v>
      </c>
      <c r="J11" s="29"/>
      <c r="K11" s="29"/>
      <c r="L11" s="15"/>
      <c r="M11" s="15"/>
      <c r="N11" s="15"/>
      <c r="O11" s="134" t="s">
        <v>65</v>
      </c>
      <c r="P11" s="134"/>
      <c r="Q11" s="134"/>
      <c r="R11" s="134"/>
      <c r="S11" s="134"/>
      <c r="T11" s="134"/>
    </row>
    <row r="12" spans="1:22" ht="12.75" customHeight="1" x14ac:dyDescent="0.2">
      <c r="A12" s="96">
        <v>5</v>
      </c>
      <c r="B12" s="5" t="s">
        <v>24</v>
      </c>
      <c r="C12" s="6" t="s">
        <v>10</v>
      </c>
      <c r="D12" s="86">
        <v>2</v>
      </c>
      <c r="E12" s="67">
        <f t="shared" si="0"/>
        <v>2</v>
      </c>
      <c r="F12" s="131" t="s">
        <v>119</v>
      </c>
      <c r="G12" s="70" t="str">
        <f>IF(MAX(I12:U12)=0,"&lt;0.01",MAX(I12:U12))</f>
        <v>&lt;0.01</v>
      </c>
      <c r="H12" s="141" t="s">
        <v>55</v>
      </c>
      <c r="I12" s="106" t="s">
        <v>1</v>
      </c>
      <c r="J12" s="29"/>
      <c r="K12" s="29"/>
      <c r="L12" s="15"/>
      <c r="M12" s="15"/>
      <c r="N12" s="15"/>
      <c r="O12" s="134" t="s">
        <v>119</v>
      </c>
      <c r="P12" s="134"/>
      <c r="Q12" s="134"/>
      <c r="R12" s="134"/>
      <c r="S12" s="134"/>
      <c r="T12" s="134"/>
    </row>
    <row r="13" spans="1:22" ht="12.75" customHeight="1" x14ac:dyDescent="0.2">
      <c r="A13" s="96">
        <v>6</v>
      </c>
      <c r="B13" s="5" t="s">
        <v>32</v>
      </c>
      <c r="C13" s="6" t="s">
        <v>10</v>
      </c>
      <c r="D13" s="86">
        <v>2</v>
      </c>
      <c r="E13" s="67">
        <f t="shared" si="0"/>
        <v>2</v>
      </c>
      <c r="F13" s="131" t="s">
        <v>1</v>
      </c>
      <c r="G13" s="131" t="s">
        <v>1</v>
      </c>
      <c r="H13" s="131" t="s">
        <v>1</v>
      </c>
      <c r="I13" s="106" t="s">
        <v>1</v>
      </c>
      <c r="J13" s="29"/>
      <c r="K13" s="29"/>
      <c r="L13" s="15"/>
      <c r="M13" s="15"/>
      <c r="N13" s="15"/>
      <c r="O13" s="134" t="s">
        <v>1</v>
      </c>
      <c r="P13" s="134"/>
      <c r="Q13" s="134"/>
      <c r="R13" s="134"/>
      <c r="S13" s="134"/>
      <c r="T13" s="134"/>
    </row>
    <row r="14" spans="1:22" ht="12.75" customHeight="1" x14ac:dyDescent="0.2">
      <c r="A14" s="96">
        <v>7</v>
      </c>
      <c r="B14" s="3" t="s">
        <v>11</v>
      </c>
      <c r="C14" s="4" t="s">
        <v>12</v>
      </c>
      <c r="D14" s="85">
        <v>4</v>
      </c>
      <c r="E14" s="67">
        <f t="shared" si="0"/>
        <v>4</v>
      </c>
      <c r="F14" s="70">
        <f t="shared" si="1"/>
        <v>3360</v>
      </c>
      <c r="G14" s="70">
        <f>IF(MAX(I14:T14)=0,"&lt;0.005",MAX(I14:T14))</f>
        <v>37000</v>
      </c>
      <c r="H14" s="77">
        <f t="shared" si="2"/>
        <v>11920</v>
      </c>
      <c r="I14" s="117">
        <v>37000</v>
      </c>
      <c r="J14" s="80"/>
      <c r="K14" s="80"/>
      <c r="L14" s="117">
        <v>3360</v>
      </c>
      <c r="M14" s="100"/>
      <c r="N14" s="146"/>
      <c r="O14" s="136">
        <v>3400</v>
      </c>
      <c r="P14" s="136"/>
      <c r="Q14" s="136"/>
      <c r="R14" s="136">
        <v>3920</v>
      </c>
      <c r="S14" s="136"/>
      <c r="T14" s="136"/>
    </row>
    <row r="15" spans="1:22" ht="12.75" customHeight="1" x14ac:dyDescent="0.2">
      <c r="A15" s="96">
        <v>8</v>
      </c>
      <c r="B15" s="5" t="s">
        <v>25</v>
      </c>
      <c r="C15" s="6" t="s">
        <v>10</v>
      </c>
      <c r="D15" s="86">
        <v>2</v>
      </c>
      <c r="E15" s="67">
        <f t="shared" si="0"/>
        <v>2</v>
      </c>
      <c r="F15" s="131" t="s">
        <v>1</v>
      </c>
      <c r="G15" s="131" t="s">
        <v>1</v>
      </c>
      <c r="H15" s="131" t="s">
        <v>1</v>
      </c>
      <c r="I15" s="29" t="s">
        <v>1</v>
      </c>
      <c r="J15" s="29"/>
      <c r="K15" s="29"/>
      <c r="L15" s="15"/>
      <c r="M15" s="15"/>
      <c r="N15" s="147"/>
      <c r="O15" s="134" t="s">
        <v>1</v>
      </c>
      <c r="P15" s="134"/>
      <c r="Q15" s="134"/>
      <c r="R15" s="134"/>
      <c r="S15" s="134"/>
      <c r="T15" s="134"/>
    </row>
    <row r="16" spans="1:22" ht="12.75" customHeight="1" x14ac:dyDescent="0.2">
      <c r="A16" s="96">
        <v>9</v>
      </c>
      <c r="B16" s="5" t="s">
        <v>26</v>
      </c>
      <c r="C16" s="6" t="s">
        <v>10</v>
      </c>
      <c r="D16" s="86">
        <v>2</v>
      </c>
      <c r="E16" s="67">
        <f t="shared" si="0"/>
        <v>2</v>
      </c>
      <c r="F16" s="102">
        <f t="shared" si="1"/>
        <v>46</v>
      </c>
      <c r="G16" s="70">
        <f>IF(MAX(I16:T16)=0,"&lt;0.005",MAX(I16:T16))</f>
        <v>57</v>
      </c>
      <c r="H16" s="77">
        <f t="shared" si="2"/>
        <v>51.5</v>
      </c>
      <c r="I16" s="118">
        <v>57</v>
      </c>
      <c r="J16" s="29"/>
      <c r="K16" s="29"/>
      <c r="L16" s="15"/>
      <c r="M16" s="15"/>
      <c r="N16" s="15"/>
      <c r="O16" s="134">
        <v>46</v>
      </c>
      <c r="P16" s="134"/>
      <c r="Q16" s="134"/>
      <c r="R16" s="134"/>
      <c r="S16" s="134"/>
      <c r="T16" s="134"/>
    </row>
    <row r="17" spans="1:20" x14ac:dyDescent="0.2">
      <c r="A17" s="96">
        <v>10</v>
      </c>
      <c r="B17" s="5" t="s">
        <v>27</v>
      </c>
      <c r="C17" s="6" t="s">
        <v>10</v>
      </c>
      <c r="D17" s="86">
        <v>2</v>
      </c>
      <c r="E17" s="2">
        <f t="shared" si="0"/>
        <v>2</v>
      </c>
      <c r="F17" s="131" t="s">
        <v>1</v>
      </c>
      <c r="G17" s="131" t="s">
        <v>1</v>
      </c>
      <c r="H17" s="131" t="s">
        <v>1</v>
      </c>
      <c r="I17" s="106" t="s">
        <v>1</v>
      </c>
      <c r="J17" s="29"/>
      <c r="K17" s="29"/>
      <c r="L17" s="15"/>
      <c r="M17" s="15"/>
      <c r="N17" s="15"/>
      <c r="O17" s="134" t="s">
        <v>1</v>
      </c>
      <c r="P17" s="134"/>
      <c r="Q17" s="134"/>
      <c r="R17" s="134"/>
      <c r="S17" s="134"/>
      <c r="T17" s="134"/>
    </row>
    <row r="18" spans="1:20" ht="12.75" customHeight="1" x14ac:dyDescent="0.2">
      <c r="A18" s="96">
        <v>11</v>
      </c>
      <c r="B18" s="3" t="s">
        <v>28</v>
      </c>
      <c r="C18" s="4" t="s">
        <v>10</v>
      </c>
      <c r="D18" s="85">
        <v>4</v>
      </c>
      <c r="E18" s="2">
        <f t="shared" si="0"/>
        <v>4</v>
      </c>
      <c r="F18" s="103">
        <f t="shared" si="1"/>
        <v>3.8</v>
      </c>
      <c r="G18" s="70">
        <f>IF(MAX(I18:T18)=0,"&lt;0.005",MAX(I18:T18))</f>
        <v>11</v>
      </c>
      <c r="H18" s="77">
        <f t="shared" si="2"/>
        <v>7.8250000000000002</v>
      </c>
      <c r="I18" s="13">
        <v>11</v>
      </c>
      <c r="J18" s="17"/>
      <c r="K18" s="17"/>
      <c r="L18" s="17">
        <v>5.5</v>
      </c>
      <c r="M18" s="17"/>
      <c r="N18" s="17"/>
      <c r="O18" s="13">
        <v>11</v>
      </c>
      <c r="P18" s="130"/>
      <c r="Q18" s="130"/>
      <c r="R18" s="130">
        <v>3.8</v>
      </c>
      <c r="S18" s="130"/>
      <c r="T18" s="130"/>
    </row>
    <row r="19" spans="1:20" ht="12.75" customHeight="1" x14ac:dyDescent="0.2">
      <c r="A19" s="96">
        <v>12</v>
      </c>
      <c r="B19" s="3" t="s">
        <v>29</v>
      </c>
      <c r="C19" s="4" t="s">
        <v>10</v>
      </c>
      <c r="D19" s="85">
        <v>4</v>
      </c>
      <c r="E19" s="2">
        <f t="shared" si="0"/>
        <v>4</v>
      </c>
      <c r="F19" s="143" t="s">
        <v>57</v>
      </c>
      <c r="G19" s="143" t="s">
        <v>57</v>
      </c>
      <c r="H19" s="143" t="s">
        <v>57</v>
      </c>
      <c r="I19" s="17" t="s">
        <v>57</v>
      </c>
      <c r="J19" s="17"/>
      <c r="K19" s="17"/>
      <c r="L19" s="17" t="s">
        <v>57</v>
      </c>
      <c r="M19" s="11"/>
      <c r="N19" s="11"/>
      <c r="O19" s="130" t="s">
        <v>57</v>
      </c>
      <c r="P19" s="130"/>
      <c r="Q19" s="130"/>
      <c r="R19" s="130" t="s">
        <v>57</v>
      </c>
      <c r="S19" s="130"/>
      <c r="T19" s="130"/>
    </row>
    <row r="20" spans="1:20" ht="24.75" customHeight="1" x14ac:dyDescent="0.2">
      <c r="A20" s="96">
        <v>13</v>
      </c>
      <c r="B20" s="92" t="s">
        <v>62</v>
      </c>
      <c r="C20" s="90" t="s">
        <v>10</v>
      </c>
      <c r="D20" s="85">
        <v>4</v>
      </c>
      <c r="E20" s="2">
        <f t="shared" si="0"/>
        <v>4</v>
      </c>
      <c r="F20" s="77">
        <f>MIN(I20:T20)</f>
        <v>0.14000000000000001</v>
      </c>
      <c r="G20" s="70">
        <f>IF(MAX(I20:T20)=0,"&lt;0.005",MAX(I20:T20))</f>
        <v>0.27</v>
      </c>
      <c r="H20" s="77">
        <f>AVERAGE(I20:T20)</f>
        <v>0.1925</v>
      </c>
      <c r="I20" s="120">
        <v>0.14000000000000001</v>
      </c>
      <c r="J20" s="17"/>
      <c r="K20" s="17"/>
      <c r="L20" s="120">
        <v>0.22</v>
      </c>
      <c r="M20" s="120"/>
      <c r="N20" s="138"/>
      <c r="O20" s="130">
        <v>0.27</v>
      </c>
      <c r="P20" s="130"/>
      <c r="Q20" s="130"/>
      <c r="R20" s="130">
        <v>0.14000000000000001</v>
      </c>
      <c r="S20" s="130"/>
      <c r="T20" s="130"/>
    </row>
    <row r="21" spans="1:20" ht="12.75" customHeight="1" x14ac:dyDescent="0.2">
      <c r="A21" s="96">
        <v>14</v>
      </c>
      <c r="B21" s="93" t="s">
        <v>61</v>
      </c>
      <c r="C21" s="90" t="s">
        <v>10</v>
      </c>
      <c r="D21" s="85">
        <v>4</v>
      </c>
      <c r="E21" s="2">
        <f t="shared" si="0"/>
        <v>4</v>
      </c>
      <c r="F21" s="77">
        <f t="shared" si="1"/>
        <v>3.1</v>
      </c>
      <c r="G21" s="70">
        <f>IF(MAX(I21:T21)=0,"&lt;0.005",MAX(I21:T21))</f>
        <v>33</v>
      </c>
      <c r="H21" s="77">
        <f t="shared" si="2"/>
        <v>15.275</v>
      </c>
      <c r="I21" s="13">
        <v>12</v>
      </c>
      <c r="J21" s="17"/>
      <c r="K21" s="17"/>
      <c r="L21" s="17">
        <v>3.1</v>
      </c>
      <c r="M21" s="17"/>
      <c r="N21" s="13"/>
      <c r="O21" s="130">
        <v>13</v>
      </c>
      <c r="P21" s="130"/>
      <c r="Q21" s="130"/>
      <c r="R21" s="130">
        <v>33</v>
      </c>
      <c r="S21" s="130"/>
      <c r="T21" s="130"/>
    </row>
    <row r="22" spans="1:20" ht="24.75" customHeight="1" x14ac:dyDescent="0.2">
      <c r="A22" s="96">
        <v>15</v>
      </c>
      <c r="B22" s="5" t="s">
        <v>17</v>
      </c>
      <c r="C22" s="6" t="s">
        <v>63</v>
      </c>
      <c r="D22" s="86">
        <v>2</v>
      </c>
      <c r="E22" s="2">
        <f t="shared" si="0"/>
        <v>2</v>
      </c>
      <c r="F22" s="143" t="s">
        <v>69</v>
      </c>
      <c r="G22" s="143" t="s">
        <v>69</v>
      </c>
      <c r="H22" s="143" t="s">
        <v>69</v>
      </c>
      <c r="I22" s="29" t="s">
        <v>69</v>
      </c>
      <c r="J22" s="29"/>
      <c r="K22" s="29"/>
      <c r="L22" s="15"/>
      <c r="M22" s="15"/>
      <c r="N22" s="15"/>
      <c r="O22" s="134" t="s">
        <v>69</v>
      </c>
      <c r="P22" s="134"/>
      <c r="Q22" s="134"/>
      <c r="R22" s="134"/>
      <c r="S22" s="134"/>
      <c r="T22" s="134"/>
    </row>
    <row r="23" spans="1:20" ht="12.75" customHeight="1" x14ac:dyDescent="0.2">
      <c r="A23" s="96">
        <v>16</v>
      </c>
      <c r="B23" s="5" t="s">
        <v>14</v>
      </c>
      <c r="C23" s="6" t="s">
        <v>10</v>
      </c>
      <c r="D23" s="86">
        <v>2</v>
      </c>
      <c r="E23" s="2">
        <f t="shared" si="0"/>
        <v>2</v>
      </c>
      <c r="F23" s="131" t="s">
        <v>1</v>
      </c>
      <c r="G23" s="131" t="s">
        <v>1</v>
      </c>
      <c r="H23" s="131" t="s">
        <v>1</v>
      </c>
      <c r="I23" s="29" t="s">
        <v>1</v>
      </c>
      <c r="J23" s="29"/>
      <c r="K23" s="29"/>
      <c r="L23" s="15"/>
      <c r="M23" s="15"/>
      <c r="N23" s="15"/>
      <c r="O23" s="134" t="s">
        <v>1</v>
      </c>
      <c r="P23" s="134"/>
      <c r="Q23" s="134"/>
      <c r="R23" s="134"/>
      <c r="S23" s="134"/>
      <c r="T23" s="134"/>
    </row>
    <row r="24" spans="1:20" ht="24.75" customHeight="1" x14ac:dyDescent="0.2">
      <c r="A24" s="96">
        <v>17</v>
      </c>
      <c r="B24" s="5" t="s">
        <v>19</v>
      </c>
      <c r="C24" s="6" t="s">
        <v>63</v>
      </c>
      <c r="D24" s="86">
        <v>2</v>
      </c>
      <c r="E24" s="2">
        <f t="shared" si="0"/>
        <v>2</v>
      </c>
      <c r="F24" s="143" t="s">
        <v>70</v>
      </c>
      <c r="G24" s="143" t="s">
        <v>70</v>
      </c>
      <c r="H24" s="143" t="s">
        <v>70</v>
      </c>
      <c r="I24" s="15" t="s">
        <v>70</v>
      </c>
      <c r="J24" s="29"/>
      <c r="K24" s="29"/>
      <c r="L24" s="15"/>
      <c r="M24" s="15"/>
      <c r="N24" s="15"/>
      <c r="O24" s="134" t="s">
        <v>70</v>
      </c>
      <c r="P24" s="134"/>
      <c r="Q24" s="134"/>
      <c r="R24" s="134"/>
      <c r="S24" s="134"/>
      <c r="T24" s="134"/>
    </row>
    <row r="25" spans="1:20" ht="12.75" customHeight="1" x14ac:dyDescent="0.2">
      <c r="A25" s="96">
        <v>18</v>
      </c>
      <c r="B25" s="5" t="s">
        <v>30</v>
      </c>
      <c r="C25" s="6" t="s">
        <v>10</v>
      </c>
      <c r="D25" s="86">
        <v>2</v>
      </c>
      <c r="E25" s="2">
        <f t="shared" si="0"/>
        <v>2</v>
      </c>
      <c r="F25" s="131" t="s">
        <v>1</v>
      </c>
      <c r="G25" s="131" t="s">
        <v>1</v>
      </c>
      <c r="H25" s="131" t="s">
        <v>1</v>
      </c>
      <c r="I25" s="15" t="s">
        <v>1</v>
      </c>
      <c r="J25" s="29"/>
      <c r="K25" s="29"/>
      <c r="L25" s="15"/>
      <c r="M25" s="15"/>
      <c r="N25" s="15"/>
      <c r="O25" s="134" t="s">
        <v>1</v>
      </c>
      <c r="P25" s="134"/>
      <c r="Q25" s="134"/>
      <c r="R25" s="134"/>
      <c r="S25" s="134"/>
      <c r="T25" s="134"/>
    </row>
    <row r="26" spans="1:20" ht="12.75" customHeight="1" x14ac:dyDescent="0.2">
      <c r="A26" s="96">
        <v>19</v>
      </c>
      <c r="B26" s="3" t="s">
        <v>15</v>
      </c>
      <c r="C26" s="4" t="s">
        <v>10</v>
      </c>
      <c r="D26" s="85">
        <v>4</v>
      </c>
      <c r="E26" s="2">
        <f t="shared" si="0"/>
        <v>4</v>
      </c>
      <c r="F26" s="77">
        <f t="shared" si="1"/>
        <v>2100</v>
      </c>
      <c r="G26" s="70">
        <f>IF(MAX(I26:T26)=0,"&lt;0.005",MAX(I26:T26))</f>
        <v>22000</v>
      </c>
      <c r="H26" s="77">
        <f t="shared" si="2"/>
        <v>7207.5</v>
      </c>
      <c r="I26" s="117">
        <v>22000</v>
      </c>
      <c r="J26" s="80"/>
      <c r="K26" s="80"/>
      <c r="L26" s="117">
        <v>2180</v>
      </c>
      <c r="M26" s="100"/>
      <c r="N26" s="100"/>
      <c r="O26" s="136">
        <v>2100</v>
      </c>
      <c r="P26" s="136"/>
      <c r="Q26" s="136"/>
      <c r="R26" s="136">
        <v>2550</v>
      </c>
      <c r="S26" s="136"/>
      <c r="T26" s="136"/>
    </row>
    <row r="27" spans="1:20" ht="12.75" customHeight="1" x14ac:dyDescent="0.2">
      <c r="A27" s="96">
        <v>20</v>
      </c>
      <c r="B27" s="3" t="s">
        <v>16</v>
      </c>
      <c r="C27" s="4" t="s">
        <v>10</v>
      </c>
      <c r="D27" s="85">
        <v>4</v>
      </c>
      <c r="E27" s="2">
        <f t="shared" si="0"/>
        <v>4</v>
      </c>
      <c r="F27" s="77">
        <f t="shared" si="1"/>
        <v>14</v>
      </c>
      <c r="G27" s="70">
        <f>IF(MAX(I27:T27)=0,"&lt;0.005",MAX(I27:T27))</f>
        <v>57</v>
      </c>
      <c r="H27" s="77">
        <f t="shared" si="2"/>
        <v>26</v>
      </c>
      <c r="I27" s="117">
        <v>15</v>
      </c>
      <c r="J27" s="80"/>
      <c r="K27" s="80"/>
      <c r="L27" s="117">
        <v>14</v>
      </c>
      <c r="M27" s="117"/>
      <c r="N27" s="80"/>
      <c r="O27" s="136">
        <v>18</v>
      </c>
      <c r="P27" s="136"/>
      <c r="Q27" s="136"/>
      <c r="R27" s="136">
        <v>57</v>
      </c>
      <c r="S27" s="136"/>
      <c r="T27" s="136"/>
    </row>
    <row r="28" spans="1:20" ht="26.25" customHeight="1" x14ac:dyDescent="0.2">
      <c r="A28" s="96">
        <v>21</v>
      </c>
      <c r="B28" s="5" t="s">
        <v>18</v>
      </c>
      <c r="C28" s="6" t="s">
        <v>63</v>
      </c>
      <c r="D28" s="86">
        <v>2</v>
      </c>
      <c r="E28" s="2">
        <f t="shared" si="0"/>
        <v>2</v>
      </c>
      <c r="F28" s="143" t="s">
        <v>67</v>
      </c>
      <c r="G28" s="143" t="s">
        <v>67</v>
      </c>
      <c r="H28" s="143" t="s">
        <v>67</v>
      </c>
      <c r="I28" s="29" t="s">
        <v>67</v>
      </c>
      <c r="J28" s="29"/>
      <c r="K28" s="29"/>
      <c r="L28" s="15"/>
      <c r="M28" s="15"/>
      <c r="N28" s="15"/>
      <c r="O28" s="134" t="s">
        <v>67</v>
      </c>
      <c r="P28" s="134"/>
      <c r="Q28" s="134"/>
      <c r="R28" s="134"/>
      <c r="S28" s="134"/>
      <c r="T28" s="134"/>
    </row>
    <row r="29" spans="1:20" ht="12.75" customHeight="1" x14ac:dyDescent="0.2">
      <c r="A29" s="96">
        <v>22</v>
      </c>
      <c r="B29" s="5" t="s">
        <v>31</v>
      </c>
      <c r="C29" s="6" t="s">
        <v>10</v>
      </c>
      <c r="D29" s="86">
        <v>2</v>
      </c>
      <c r="E29" s="67">
        <f t="shared" si="0"/>
        <v>2</v>
      </c>
      <c r="F29" s="70">
        <f t="shared" si="1"/>
        <v>1.5</v>
      </c>
      <c r="G29" s="70">
        <f>IF(MAX(I29:T29)=0,"&lt;0.005",MAX(I29:T29))</f>
        <v>1.9</v>
      </c>
      <c r="H29" s="77">
        <f t="shared" si="2"/>
        <v>1.7</v>
      </c>
      <c r="I29" s="29">
        <v>1.5</v>
      </c>
      <c r="J29" s="29"/>
      <c r="K29" s="29"/>
      <c r="L29" s="15"/>
      <c r="M29" s="15"/>
      <c r="N29" s="15"/>
      <c r="O29" s="134">
        <v>1.9</v>
      </c>
      <c r="P29" s="134"/>
      <c r="Q29" s="134"/>
      <c r="R29" s="134"/>
      <c r="S29" s="134"/>
      <c r="T29" s="134"/>
    </row>
    <row r="30" spans="1:20" ht="12.75" customHeight="1" x14ac:dyDescent="0.2">
      <c r="A30" s="96">
        <v>23</v>
      </c>
      <c r="B30" s="1" t="s">
        <v>13</v>
      </c>
      <c r="C30" s="2" t="s">
        <v>13</v>
      </c>
      <c r="D30" s="87">
        <v>12</v>
      </c>
      <c r="E30" s="67">
        <f t="shared" si="0"/>
        <v>12</v>
      </c>
      <c r="F30" s="70">
        <f t="shared" si="1"/>
        <v>3.3</v>
      </c>
      <c r="G30" s="70">
        <f>IF(MAX(I30:T30)=0,"&lt;0.005",MAX(I30:T30))</f>
        <v>5.6</v>
      </c>
      <c r="H30" s="77">
        <f t="shared" si="2"/>
        <v>4.291666666666667</v>
      </c>
      <c r="I30" s="14">
        <v>4.4000000000000004</v>
      </c>
      <c r="J30" s="14">
        <v>4.0999999999999996</v>
      </c>
      <c r="K30" s="14">
        <v>4.4000000000000004</v>
      </c>
      <c r="L30" s="14">
        <v>4</v>
      </c>
      <c r="M30" s="14">
        <v>3.3</v>
      </c>
      <c r="N30" s="14">
        <v>3.6</v>
      </c>
      <c r="O30" s="14">
        <v>4</v>
      </c>
      <c r="P30" s="142">
        <v>5.4</v>
      </c>
      <c r="Q30" s="14">
        <v>4.0999999999999996</v>
      </c>
      <c r="R30" s="142">
        <v>5.6</v>
      </c>
      <c r="S30" s="14">
        <v>4.2</v>
      </c>
      <c r="T30" s="14">
        <v>4.4000000000000004</v>
      </c>
    </row>
    <row r="31" spans="1:20" ht="12.75" customHeight="1" x14ac:dyDescent="0.2">
      <c r="A31" s="95"/>
      <c r="B31" s="31"/>
      <c r="C31" s="22"/>
      <c r="D31" s="88"/>
      <c r="E31" s="22"/>
      <c r="F31" s="71"/>
      <c r="G31" s="71"/>
      <c r="H31" s="71"/>
      <c r="I31" s="23"/>
      <c r="J31" s="23"/>
      <c r="K31" s="23"/>
      <c r="L31" s="24"/>
      <c r="M31" s="26"/>
      <c r="N31" s="25"/>
      <c r="O31" s="25"/>
      <c r="P31" s="25"/>
      <c r="Q31" s="25"/>
      <c r="R31" s="25"/>
      <c r="S31" s="25"/>
      <c r="T31" s="25"/>
    </row>
    <row r="32" spans="1:20" ht="12.75" customHeight="1" x14ac:dyDescent="0.2">
      <c r="B32" s="58" t="s">
        <v>36</v>
      </c>
      <c r="D32" s="88"/>
      <c r="E32" s="57"/>
      <c r="M32" s="121"/>
      <c r="O32" s="30">
        <v>1</v>
      </c>
      <c r="P32" s="30">
        <v>0.01</v>
      </c>
    </row>
    <row r="33" spans="2:16" ht="12.75" customHeight="1" x14ac:dyDescent="0.2">
      <c r="B33" s="7" t="s">
        <v>35</v>
      </c>
      <c r="D33" s="89"/>
      <c r="E33" s="159"/>
      <c r="F33" s="159"/>
      <c r="O33" s="30">
        <v>1</v>
      </c>
      <c r="P33" s="30">
        <v>1E-3</v>
      </c>
    </row>
    <row r="34" spans="2:16" ht="12.75" customHeight="1" x14ac:dyDescent="0.2">
      <c r="B34" s="8" t="s">
        <v>33</v>
      </c>
      <c r="O34" s="30">
        <v>1</v>
      </c>
    </row>
    <row r="35" spans="2:16" ht="12.75" customHeight="1" x14ac:dyDescent="0.2">
      <c r="B35" s="9" t="s">
        <v>34</v>
      </c>
    </row>
    <row r="37" spans="2:16" ht="12.75" customHeight="1" x14ac:dyDescent="0.2"/>
    <row r="38" spans="2:16" ht="15.75" customHeight="1" x14ac:dyDescent="0.2"/>
    <row r="39" spans="2:16" ht="12.75" customHeight="1" x14ac:dyDescent="0.2"/>
    <row r="41" spans="2:16" ht="12.75" customHeight="1" x14ac:dyDescent="0.2"/>
  </sheetData>
  <sheetProtection algorithmName="SHA-512" hashValue="uQ+xr2LqCyyFzpNbXWDGM3pAgqpAsCxe/dj3gF59G4fguH/bYV9oPklQwQG7N6JX4KHHkAGJK4MnvxfARrR6Mg==" saltValue="0UCqa3UxUnIjXOoRFmx2pw=="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Normal="100" workbookViewId="0">
      <selection activeCell="O11" sqref="O11"/>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5" width="10" style="30" hidden="1" customWidth="1" outlineLevel="1"/>
    <col min="16" max="16" width="9.85546875" style="30" hidden="1" customWidth="1" outlineLevel="1"/>
    <col min="17" max="17" width="10" style="30" hidden="1" customWidth="1" outlineLevel="1"/>
    <col min="18" max="18" width="10.42578125" style="30" hidden="1" customWidth="1" outlineLevel="1"/>
    <col min="19" max="19" width="10" style="30" hidden="1" customWidth="1" outlineLevel="1"/>
    <col min="20" max="20" width="10.5703125" style="30" hidden="1" customWidth="1" outlineLevel="1"/>
    <col min="21" max="21" width="10.5703125" customWidth="1" collapsed="1"/>
    <col min="22" max="22" width="10.5703125" customWidth="1"/>
    <col min="23" max="23" width="8" customWidth="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44</v>
      </c>
    </row>
    <row r="4" spans="1:22" ht="12.75" customHeight="1" x14ac:dyDescent="0.2">
      <c r="B4" s="56" t="s">
        <v>3</v>
      </c>
      <c r="F4" s="69"/>
    </row>
    <row r="5" spans="1:22" ht="27.75" customHeight="1" x14ac:dyDescent="0.2">
      <c r="A5" s="95"/>
      <c r="B5" s="165" t="s">
        <v>52</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c r="J7" s="98"/>
      <c r="K7" s="98"/>
      <c r="L7" s="108"/>
      <c r="M7" s="10"/>
      <c r="N7" s="10"/>
      <c r="O7" s="108"/>
      <c r="P7" s="108"/>
      <c r="Q7" s="108"/>
      <c r="R7" s="108"/>
      <c r="S7" s="108"/>
      <c r="T7" s="108"/>
      <c r="U7" s="125"/>
      <c r="V7" s="126"/>
    </row>
    <row r="8" spans="1:22" ht="12.75" customHeight="1" x14ac:dyDescent="0.2">
      <c r="A8" s="96">
        <v>1</v>
      </c>
      <c r="B8" s="3" t="s">
        <v>20</v>
      </c>
      <c r="C8" s="4" t="s">
        <v>10</v>
      </c>
      <c r="D8" s="85">
        <v>4</v>
      </c>
      <c r="E8" s="67">
        <f>COUNT(I8:T8)</f>
        <v>4</v>
      </c>
      <c r="F8" s="140">
        <f>MIN(I8:T8)</f>
        <v>67</v>
      </c>
      <c r="G8" s="140">
        <f>MAX(I8:T8)</f>
        <v>188</v>
      </c>
      <c r="H8" s="140">
        <f>AVERAGE(I8:T8)</f>
        <v>116.625</v>
      </c>
      <c r="I8" s="117">
        <f>AVERAGE('MP 2'!V8,'MP 3'!V8)</f>
        <v>90.5</v>
      </c>
      <c r="J8" s="117"/>
      <c r="K8" s="117"/>
      <c r="L8" s="117">
        <f>AVERAGE('MP 2'!Y8,'MP 3'!Y8)</f>
        <v>67</v>
      </c>
      <c r="M8" s="117"/>
      <c r="N8" s="117"/>
      <c r="O8" s="117">
        <f>AVERAGE('MP 2'!AB8,'MP 3'!AB8)</f>
        <v>188</v>
      </c>
      <c r="P8" s="117"/>
      <c r="Q8" s="117"/>
      <c r="R8" s="117">
        <f>AVERAGE('MP 2'!AE8,'MP 3'!AE8)</f>
        <v>121</v>
      </c>
      <c r="S8" s="117"/>
      <c r="T8" s="117"/>
    </row>
    <row r="9" spans="1:22" ht="12.75" customHeight="1" x14ac:dyDescent="0.2">
      <c r="A9" s="96">
        <v>2</v>
      </c>
      <c r="B9" s="54" t="s">
        <v>21</v>
      </c>
      <c r="C9" s="6" t="s">
        <v>10</v>
      </c>
      <c r="D9" s="86">
        <v>2</v>
      </c>
      <c r="E9" s="67">
        <f t="shared" ref="E9:E30" si="0">COUNT(I9:T9)</f>
        <v>2</v>
      </c>
      <c r="F9" s="140">
        <f t="shared" ref="F9:F30" si="1">MIN(I9:T9)</f>
        <v>0.15000000000000002</v>
      </c>
      <c r="G9" s="140">
        <f t="shared" ref="G9:G30" si="2">MAX(I9:T9)</f>
        <v>0.2</v>
      </c>
      <c r="H9" s="140">
        <f t="shared" ref="H9:H30" si="3">AVERAGE(I9:T9)</f>
        <v>0.17500000000000002</v>
      </c>
      <c r="I9" s="106">
        <f>AVERAGE('MP 2'!V9,'MP 3'!V9)</f>
        <v>0.2</v>
      </c>
      <c r="J9" s="106"/>
      <c r="K9" s="106"/>
      <c r="L9" s="106"/>
      <c r="M9" s="106"/>
      <c r="N9" s="106"/>
      <c r="O9" s="106">
        <f>AVERAGE('MP 2'!AB9,'MP 3'!AB9)</f>
        <v>0.15000000000000002</v>
      </c>
      <c r="P9" s="106"/>
      <c r="Q9" s="106"/>
      <c r="R9" s="106"/>
      <c r="S9" s="106"/>
      <c r="T9" s="106"/>
    </row>
    <row r="10" spans="1:22" ht="12.75" customHeight="1" x14ac:dyDescent="0.2">
      <c r="A10" s="96">
        <v>3</v>
      </c>
      <c r="B10" s="5" t="s">
        <v>22</v>
      </c>
      <c r="C10" s="6" t="s">
        <v>10</v>
      </c>
      <c r="D10" s="86">
        <v>2</v>
      </c>
      <c r="E10" s="67">
        <f t="shared" si="0"/>
        <v>2</v>
      </c>
      <c r="F10" s="140" t="s">
        <v>1</v>
      </c>
      <c r="G10" s="140" t="s">
        <v>1</v>
      </c>
      <c r="H10" s="140" t="s">
        <v>1</v>
      </c>
      <c r="I10" s="106">
        <f>AVERAGE('MP 2'!V10,'MP 3'!V10)</f>
        <v>0.01</v>
      </c>
      <c r="J10" s="106"/>
      <c r="K10" s="106"/>
      <c r="L10" s="106"/>
      <c r="M10" s="106"/>
      <c r="N10" s="106"/>
      <c r="O10" s="106">
        <f>AVERAGE('MP 2'!AB10,'MP 3'!AB10)</f>
        <v>0.01</v>
      </c>
      <c r="P10" s="106"/>
      <c r="Q10" s="106"/>
      <c r="R10" s="106"/>
      <c r="S10" s="106"/>
      <c r="T10" s="106"/>
    </row>
    <row r="11" spans="1:22" ht="12.75" customHeight="1" x14ac:dyDescent="0.2">
      <c r="A11" s="96">
        <v>4</v>
      </c>
      <c r="B11" s="5" t="s">
        <v>23</v>
      </c>
      <c r="C11" s="6" t="s">
        <v>10</v>
      </c>
      <c r="D11" s="86">
        <v>2</v>
      </c>
      <c r="E11" s="67">
        <f t="shared" si="0"/>
        <v>2</v>
      </c>
      <c r="F11" s="140">
        <f t="shared" si="1"/>
        <v>0.2</v>
      </c>
      <c r="G11" s="140">
        <f t="shared" si="2"/>
        <v>0.25</v>
      </c>
      <c r="H11" s="140">
        <f t="shared" si="3"/>
        <v>0.22500000000000001</v>
      </c>
      <c r="I11" s="106">
        <f>AVERAGE('MP 2'!V11,'MP 3'!V11)</f>
        <v>0.25</v>
      </c>
      <c r="J11" s="106"/>
      <c r="K11" s="106"/>
      <c r="L11" s="106"/>
      <c r="M11" s="106"/>
      <c r="N11" s="106"/>
      <c r="O11" s="106">
        <f>AVERAGE('MP 2'!AB11,'MP 3'!AB11)</f>
        <v>0.2</v>
      </c>
      <c r="P11" s="106"/>
      <c r="Q11" s="106"/>
      <c r="R11" s="106"/>
      <c r="S11" s="106"/>
      <c r="T11" s="106"/>
    </row>
    <row r="12" spans="1:22" ht="12.75" customHeight="1" x14ac:dyDescent="0.2">
      <c r="A12" s="96">
        <v>5</v>
      </c>
      <c r="B12" s="5" t="s">
        <v>24</v>
      </c>
      <c r="C12" s="6" t="s">
        <v>10</v>
      </c>
      <c r="D12" s="86">
        <v>2</v>
      </c>
      <c r="E12" s="67">
        <v>2</v>
      </c>
      <c r="F12" s="140" t="s">
        <v>1</v>
      </c>
      <c r="G12" s="140" t="s">
        <v>1</v>
      </c>
      <c r="H12" s="140" t="s">
        <v>1</v>
      </c>
      <c r="I12" s="106" t="s">
        <v>1</v>
      </c>
      <c r="J12" s="106"/>
      <c r="K12" s="106"/>
      <c r="L12" s="106"/>
      <c r="M12" s="106"/>
      <c r="N12" s="106"/>
      <c r="O12" s="15" t="s">
        <v>1</v>
      </c>
      <c r="P12" s="106"/>
      <c r="Q12" s="106"/>
      <c r="R12" s="106"/>
      <c r="S12" s="106"/>
      <c r="T12" s="106"/>
    </row>
    <row r="13" spans="1:22" ht="12.75" customHeight="1" x14ac:dyDescent="0.2">
      <c r="A13" s="96">
        <v>6</v>
      </c>
      <c r="B13" s="5" t="s">
        <v>32</v>
      </c>
      <c r="C13" s="6" t="s">
        <v>10</v>
      </c>
      <c r="D13" s="86">
        <v>2</v>
      </c>
      <c r="E13" s="67">
        <v>2</v>
      </c>
      <c r="F13" s="140" t="s">
        <v>1</v>
      </c>
      <c r="G13" s="140" t="s">
        <v>1</v>
      </c>
      <c r="H13" s="140" t="s">
        <v>1</v>
      </c>
      <c r="I13" s="106" t="s">
        <v>1</v>
      </c>
      <c r="J13" s="106"/>
      <c r="K13" s="106"/>
      <c r="L13" s="106"/>
      <c r="M13" s="106"/>
      <c r="N13" s="106"/>
      <c r="O13" s="106" t="s">
        <v>1</v>
      </c>
      <c r="P13" s="106"/>
      <c r="Q13" s="106"/>
      <c r="R13" s="106"/>
      <c r="S13" s="106"/>
      <c r="T13" s="106"/>
    </row>
    <row r="14" spans="1:22" ht="12.75" customHeight="1" x14ac:dyDescent="0.2">
      <c r="A14" s="96">
        <v>7</v>
      </c>
      <c r="B14" s="3" t="s">
        <v>11</v>
      </c>
      <c r="C14" s="4" t="s">
        <v>12</v>
      </c>
      <c r="D14" s="85">
        <v>4</v>
      </c>
      <c r="E14" s="67">
        <f t="shared" si="0"/>
        <v>4</v>
      </c>
      <c r="F14" s="140">
        <f t="shared" si="1"/>
        <v>11400</v>
      </c>
      <c r="G14" s="140">
        <f t="shared" si="2"/>
        <v>15650</v>
      </c>
      <c r="H14" s="140">
        <f t="shared" si="3"/>
        <v>14337.5</v>
      </c>
      <c r="I14" s="117">
        <f>AVERAGE('MP 2'!V14,'MP 3'!V14)</f>
        <v>15000</v>
      </c>
      <c r="J14" s="117"/>
      <c r="K14" s="117"/>
      <c r="L14" s="117">
        <f>AVERAGE('MP 2'!Y14,'MP 3'!Y14)</f>
        <v>15650</v>
      </c>
      <c r="M14" s="117"/>
      <c r="N14" s="117"/>
      <c r="O14" s="117">
        <f>AVERAGE('MP 2'!AB14,'MP 3'!AB14)</f>
        <v>11400</v>
      </c>
      <c r="P14" s="117"/>
      <c r="Q14" s="117"/>
      <c r="R14" s="117">
        <f>AVERAGE('MP 2'!AE14,'MP 3'!AE14)</f>
        <v>15300</v>
      </c>
      <c r="S14" s="117"/>
      <c r="T14" s="117"/>
    </row>
    <row r="15" spans="1:22" ht="12.75" customHeight="1" x14ac:dyDescent="0.2">
      <c r="A15" s="96">
        <v>8</v>
      </c>
      <c r="B15" s="5" t="s">
        <v>25</v>
      </c>
      <c r="C15" s="6" t="s">
        <v>10</v>
      </c>
      <c r="D15" s="86">
        <v>2</v>
      </c>
      <c r="E15" s="67">
        <v>2</v>
      </c>
      <c r="F15" s="140" t="s">
        <v>1</v>
      </c>
      <c r="G15" s="140" t="s">
        <v>1</v>
      </c>
      <c r="H15" s="140" t="s">
        <v>1</v>
      </c>
      <c r="I15" s="106" t="s">
        <v>1</v>
      </c>
      <c r="J15" s="106"/>
      <c r="K15" s="106"/>
      <c r="L15" s="106"/>
      <c r="M15" s="106"/>
      <c r="N15" s="106"/>
      <c r="O15" s="15" t="s">
        <v>1</v>
      </c>
      <c r="P15" s="106"/>
      <c r="Q15" s="106"/>
      <c r="R15" s="106"/>
      <c r="S15" s="106"/>
      <c r="T15" s="106"/>
    </row>
    <row r="16" spans="1:22" ht="12.75" customHeight="1" x14ac:dyDescent="0.2">
      <c r="A16" s="96">
        <v>9</v>
      </c>
      <c r="B16" s="5" t="s">
        <v>26</v>
      </c>
      <c r="C16" s="6" t="s">
        <v>10</v>
      </c>
      <c r="D16" s="86">
        <v>2</v>
      </c>
      <c r="E16" s="67">
        <f t="shared" si="0"/>
        <v>2</v>
      </c>
      <c r="F16" s="140">
        <f t="shared" si="1"/>
        <v>0.15000000000000002</v>
      </c>
      <c r="G16" s="140">
        <f t="shared" si="2"/>
        <v>5.51</v>
      </c>
      <c r="H16" s="140">
        <f t="shared" si="3"/>
        <v>2.83</v>
      </c>
      <c r="I16" s="29">
        <f>AVERAGE('MP 2'!V16,'MP 3'!V16)</f>
        <v>0.15000000000000002</v>
      </c>
      <c r="J16" s="29"/>
      <c r="K16" s="29"/>
      <c r="L16" s="29"/>
      <c r="M16" s="29"/>
      <c r="N16" s="29"/>
      <c r="O16" s="29">
        <f>AVERAGE('MP 2'!AB16,'MP 3'!AB16)</f>
        <v>5.51</v>
      </c>
      <c r="P16" s="29"/>
      <c r="Q16" s="29"/>
      <c r="R16" s="29"/>
      <c r="S16" s="29"/>
      <c r="T16" s="29"/>
    </row>
    <row r="17" spans="1:20" x14ac:dyDescent="0.2">
      <c r="A17" s="96">
        <v>10</v>
      </c>
      <c r="B17" s="5" t="s">
        <v>27</v>
      </c>
      <c r="C17" s="6" t="s">
        <v>10</v>
      </c>
      <c r="D17" s="86">
        <v>2</v>
      </c>
      <c r="E17" s="67">
        <v>2</v>
      </c>
      <c r="F17" s="140" t="s">
        <v>1</v>
      </c>
      <c r="G17" s="140" t="s">
        <v>1</v>
      </c>
      <c r="H17" s="140" t="s">
        <v>1</v>
      </c>
      <c r="I17" s="106" t="s">
        <v>1</v>
      </c>
      <c r="J17" s="106"/>
      <c r="K17" s="106"/>
      <c r="L17" s="106"/>
      <c r="M17" s="106"/>
      <c r="N17" s="106"/>
      <c r="O17" s="15" t="s">
        <v>1</v>
      </c>
      <c r="P17" s="106"/>
      <c r="Q17" s="106"/>
      <c r="R17" s="106"/>
      <c r="S17" s="106"/>
      <c r="T17" s="106"/>
    </row>
    <row r="18" spans="1:20" ht="12.75" customHeight="1" x14ac:dyDescent="0.2">
      <c r="A18" s="96">
        <v>11</v>
      </c>
      <c r="B18" s="3" t="s">
        <v>28</v>
      </c>
      <c r="C18" s="4" t="s">
        <v>10</v>
      </c>
      <c r="D18" s="85">
        <v>4</v>
      </c>
      <c r="E18" s="67">
        <f t="shared" si="0"/>
        <v>4</v>
      </c>
      <c r="F18" s="140">
        <f t="shared" si="1"/>
        <v>0.255</v>
      </c>
      <c r="G18" s="140">
        <f t="shared" si="2"/>
        <v>0.48</v>
      </c>
      <c r="H18" s="140">
        <f t="shared" si="3"/>
        <v>0.32124999999999992</v>
      </c>
      <c r="I18" s="120">
        <f>AVERAGE('MP 2'!V18,'MP 3'!V18)</f>
        <v>0.29499999999999998</v>
      </c>
      <c r="J18" s="120"/>
      <c r="K18" s="120"/>
      <c r="L18" s="120">
        <f>AVERAGE('MP 2'!Y18,'MP 3'!Y18)</f>
        <v>0.48</v>
      </c>
      <c r="M18" s="120"/>
      <c r="N18" s="120"/>
      <c r="O18" s="120">
        <f>AVERAGE('MP 2'!AB18,'MP 3'!AB18)</f>
        <v>0.255</v>
      </c>
      <c r="P18" s="120"/>
      <c r="Q18" s="120"/>
      <c r="R18" s="120">
        <f>AVERAGE('MP 2'!AE18,'MP 3'!AE18)</f>
        <v>0.255</v>
      </c>
      <c r="S18" s="120"/>
      <c r="T18" s="120"/>
    </row>
    <row r="19" spans="1:20" ht="12.75" customHeight="1" x14ac:dyDescent="0.2">
      <c r="A19" s="96">
        <v>12</v>
      </c>
      <c r="B19" s="3" t="s">
        <v>29</v>
      </c>
      <c r="C19" s="4" t="s">
        <v>10</v>
      </c>
      <c r="D19" s="85">
        <v>4</v>
      </c>
      <c r="E19" s="67">
        <v>4</v>
      </c>
      <c r="F19" s="140" t="s">
        <v>57</v>
      </c>
      <c r="G19" s="140" t="s">
        <v>57</v>
      </c>
      <c r="H19" s="140" t="s">
        <v>57</v>
      </c>
      <c r="I19" s="155" t="s">
        <v>57</v>
      </c>
      <c r="J19" s="17"/>
      <c r="K19" s="17"/>
      <c r="L19" s="155" t="s">
        <v>57</v>
      </c>
      <c r="M19" s="21"/>
      <c r="N19" s="12"/>
      <c r="O19" s="155" t="s">
        <v>57</v>
      </c>
      <c r="P19" s="111"/>
      <c r="Q19" s="111"/>
      <c r="R19" s="155" t="s">
        <v>57</v>
      </c>
      <c r="S19" s="111"/>
      <c r="T19" s="111"/>
    </row>
    <row r="20" spans="1:20" ht="24.75" customHeight="1" x14ac:dyDescent="0.2">
      <c r="A20" s="96">
        <v>13</v>
      </c>
      <c r="B20" s="92" t="s">
        <v>62</v>
      </c>
      <c r="C20" s="90" t="s">
        <v>10</v>
      </c>
      <c r="D20" s="85">
        <v>4</v>
      </c>
      <c r="E20" s="67">
        <f t="shared" si="0"/>
        <v>4</v>
      </c>
      <c r="F20" s="140">
        <f t="shared" si="1"/>
        <v>2.3499999999999996</v>
      </c>
      <c r="G20" s="140">
        <f t="shared" si="2"/>
        <v>3.4</v>
      </c>
      <c r="H20" s="140">
        <f t="shared" si="3"/>
        <v>2.8737500000000002</v>
      </c>
      <c r="I20" s="17">
        <f>AVERAGE('MP 2'!V20,'MP 3'!V21)</f>
        <v>3.4</v>
      </c>
      <c r="J20" s="17"/>
      <c r="K20" s="17"/>
      <c r="L20" s="17">
        <f>AVERAGE('MP 2'!Y20,'MP 3'!Y21)</f>
        <v>3.1950000000000003</v>
      </c>
      <c r="M20" s="17"/>
      <c r="N20" s="17"/>
      <c r="O20" s="17">
        <f>AVERAGE('MP 2'!AB20,'MP 3'!AB21)</f>
        <v>2.3499999999999996</v>
      </c>
      <c r="P20" s="17"/>
      <c r="Q20" s="17"/>
      <c r="R20" s="17">
        <f>AVERAGE('MP 2'!AE20,'MP 3'!AE21)</f>
        <v>2.5499999999999998</v>
      </c>
      <c r="S20" s="17"/>
      <c r="T20" s="17"/>
    </row>
    <row r="21" spans="1:20" ht="12.75" customHeight="1" x14ac:dyDescent="0.2">
      <c r="A21" s="96">
        <v>14</v>
      </c>
      <c r="B21" s="93" t="s">
        <v>61</v>
      </c>
      <c r="C21" s="90" t="s">
        <v>10</v>
      </c>
      <c r="D21" s="85">
        <v>4</v>
      </c>
      <c r="E21" s="67">
        <f t="shared" si="0"/>
        <v>4</v>
      </c>
      <c r="F21" s="140">
        <f t="shared" si="1"/>
        <v>5.15</v>
      </c>
      <c r="G21" s="140">
        <f t="shared" si="2"/>
        <v>11.3</v>
      </c>
      <c r="H21" s="140">
        <f t="shared" si="3"/>
        <v>7.3125</v>
      </c>
      <c r="I21" s="17">
        <f>AVERAGE('MP 2'!V21,'MP 3'!V21)</f>
        <v>5.3</v>
      </c>
      <c r="J21" s="17"/>
      <c r="K21" s="17"/>
      <c r="L21" s="17">
        <f>AVERAGE('MP 2'!Y21,'MP 3'!Y21)</f>
        <v>5.15</v>
      </c>
      <c r="M21" s="17"/>
      <c r="N21" s="17"/>
      <c r="O21" s="17">
        <f>AVERAGE('MP 2'!AB21,'MP 3'!AB21)</f>
        <v>11.3</v>
      </c>
      <c r="P21" s="17"/>
      <c r="Q21" s="17"/>
      <c r="R21" s="17">
        <f>AVERAGE('MP 2'!AE21,'MP 3'!AE21)</f>
        <v>7.5</v>
      </c>
      <c r="S21" s="17"/>
      <c r="T21" s="17"/>
    </row>
    <row r="22" spans="1:20" ht="24.75" customHeight="1" x14ac:dyDescent="0.2">
      <c r="A22" s="96">
        <v>15</v>
      </c>
      <c r="B22" s="5" t="s">
        <v>17</v>
      </c>
      <c r="C22" s="6" t="s">
        <v>63</v>
      </c>
      <c r="D22" s="86">
        <v>2</v>
      </c>
      <c r="E22" s="67">
        <v>2</v>
      </c>
      <c r="F22" s="140" t="s">
        <v>69</v>
      </c>
      <c r="G22" s="140" t="s">
        <v>69</v>
      </c>
      <c r="H22" s="140" t="s">
        <v>69</v>
      </c>
      <c r="I22" s="156" t="s">
        <v>69</v>
      </c>
      <c r="J22" s="29"/>
      <c r="K22" s="29"/>
      <c r="L22" s="15"/>
      <c r="M22" s="20"/>
      <c r="N22" s="16"/>
      <c r="O22" s="156" t="s">
        <v>69</v>
      </c>
      <c r="P22" s="112"/>
      <c r="Q22" s="112"/>
      <c r="R22" s="112"/>
      <c r="S22" s="112"/>
      <c r="T22" s="112"/>
    </row>
    <row r="23" spans="1:20" ht="12.75" customHeight="1" x14ac:dyDescent="0.2">
      <c r="A23" s="96">
        <v>16</v>
      </c>
      <c r="B23" s="5" t="s">
        <v>14</v>
      </c>
      <c r="C23" s="6" t="s">
        <v>10</v>
      </c>
      <c r="D23" s="86">
        <v>2</v>
      </c>
      <c r="E23" s="67">
        <v>2</v>
      </c>
      <c r="F23" s="140" t="s">
        <v>1</v>
      </c>
      <c r="G23" s="140" t="s">
        <v>1</v>
      </c>
      <c r="H23" s="140" t="s">
        <v>1</v>
      </c>
      <c r="I23" s="106" t="s">
        <v>1</v>
      </c>
      <c r="J23" s="106"/>
      <c r="K23" s="106"/>
      <c r="L23" s="106"/>
      <c r="M23" s="106"/>
      <c r="N23" s="106"/>
      <c r="O23" s="15" t="s">
        <v>1</v>
      </c>
      <c r="P23" s="106"/>
      <c r="Q23" s="106"/>
      <c r="R23" s="106"/>
      <c r="S23" s="106"/>
      <c r="T23" s="106"/>
    </row>
    <row r="24" spans="1:20" ht="24.75" customHeight="1" x14ac:dyDescent="0.2">
      <c r="A24" s="96">
        <v>17</v>
      </c>
      <c r="B24" s="5" t="s">
        <v>19</v>
      </c>
      <c r="C24" s="6" t="s">
        <v>63</v>
      </c>
      <c r="D24" s="86">
        <v>2</v>
      </c>
      <c r="E24" s="67">
        <v>2</v>
      </c>
      <c r="F24" s="140" t="s">
        <v>70</v>
      </c>
      <c r="G24" s="140" t="s">
        <v>70</v>
      </c>
      <c r="H24" s="140" t="s">
        <v>70</v>
      </c>
      <c r="I24" s="156" t="s">
        <v>70</v>
      </c>
      <c r="J24" s="29"/>
      <c r="K24" s="29"/>
      <c r="L24" s="15"/>
      <c r="M24" s="20"/>
      <c r="N24" s="16"/>
      <c r="O24" s="156" t="s">
        <v>70</v>
      </c>
      <c r="P24" s="112"/>
      <c r="Q24" s="112"/>
      <c r="R24" s="112"/>
      <c r="S24" s="112"/>
      <c r="T24" s="112"/>
    </row>
    <row r="25" spans="1:20" ht="12.75" customHeight="1" x14ac:dyDescent="0.2">
      <c r="A25" s="96">
        <v>18</v>
      </c>
      <c r="B25" s="5" t="s">
        <v>30</v>
      </c>
      <c r="C25" s="6" t="s">
        <v>10</v>
      </c>
      <c r="D25" s="86">
        <v>2</v>
      </c>
      <c r="E25" s="67">
        <v>2</v>
      </c>
      <c r="F25" s="140" t="s">
        <v>1</v>
      </c>
      <c r="G25" s="140" t="s">
        <v>1</v>
      </c>
      <c r="H25" s="140" t="s">
        <v>1</v>
      </c>
      <c r="I25" s="106" t="s">
        <v>1</v>
      </c>
      <c r="J25" s="106"/>
      <c r="K25" s="106"/>
      <c r="L25" s="106"/>
      <c r="M25" s="106"/>
      <c r="N25" s="106"/>
      <c r="O25" s="15" t="s">
        <v>1</v>
      </c>
      <c r="P25" s="106"/>
      <c r="Q25" s="106"/>
      <c r="R25" s="106"/>
      <c r="S25" s="106"/>
      <c r="T25" s="106"/>
    </row>
    <row r="26" spans="1:20" ht="12.75" customHeight="1" x14ac:dyDescent="0.2">
      <c r="A26" s="96">
        <v>19</v>
      </c>
      <c r="B26" s="3" t="s">
        <v>15</v>
      </c>
      <c r="C26" s="4" t="s">
        <v>10</v>
      </c>
      <c r="D26" s="85">
        <v>4</v>
      </c>
      <c r="E26" s="67">
        <f t="shared" si="0"/>
        <v>4</v>
      </c>
      <c r="F26" s="140">
        <f t="shared" si="1"/>
        <v>6850</v>
      </c>
      <c r="G26" s="140">
        <f t="shared" si="2"/>
        <v>10185</v>
      </c>
      <c r="H26" s="140">
        <f t="shared" si="3"/>
        <v>9018.75</v>
      </c>
      <c r="I26" s="117">
        <f>AVERAGE('MP 2'!V26,'MP 3'!V26)</f>
        <v>9100</v>
      </c>
      <c r="J26" s="117"/>
      <c r="K26" s="117"/>
      <c r="L26" s="117">
        <f>AVERAGE('MP 2'!Y26,'MP 3'!Y26)</f>
        <v>10185</v>
      </c>
      <c r="M26" s="117"/>
      <c r="N26" s="117"/>
      <c r="O26" s="117">
        <f>AVERAGE('MP 2'!AB26,'MP 3'!AB26)</f>
        <v>6850</v>
      </c>
      <c r="P26" s="117"/>
      <c r="Q26" s="117"/>
      <c r="R26" s="117">
        <f>AVERAGE('MP 2'!AE26,'MP 3'!AE26)</f>
        <v>9940</v>
      </c>
      <c r="S26" s="117"/>
      <c r="T26" s="117"/>
    </row>
    <row r="27" spans="1:20" ht="12.75" customHeight="1" x14ac:dyDescent="0.2">
      <c r="A27" s="96">
        <v>20</v>
      </c>
      <c r="B27" s="3" t="s">
        <v>16</v>
      </c>
      <c r="C27" s="4" t="s">
        <v>10</v>
      </c>
      <c r="D27" s="85">
        <v>4</v>
      </c>
      <c r="E27" s="67">
        <f t="shared" si="0"/>
        <v>4</v>
      </c>
      <c r="F27" s="140">
        <f t="shared" si="1"/>
        <v>19</v>
      </c>
      <c r="G27" s="140">
        <f t="shared" si="2"/>
        <v>35.5</v>
      </c>
      <c r="H27" s="140">
        <f t="shared" si="3"/>
        <v>25.25</v>
      </c>
      <c r="I27" s="117">
        <f>AVERAGE('MP 2'!V27,'MP 3'!V27)</f>
        <v>24</v>
      </c>
      <c r="J27" s="117"/>
      <c r="K27" s="117"/>
      <c r="L27" s="117">
        <f>AVERAGE('MP 2'!Y27,'MP 3'!Y27)</f>
        <v>22.5</v>
      </c>
      <c r="M27" s="117"/>
      <c r="N27" s="117"/>
      <c r="O27" s="117">
        <f>AVERAGE('MP 2'!AB27,'MP 3'!AB27)</f>
        <v>35.5</v>
      </c>
      <c r="P27" s="117"/>
      <c r="Q27" s="117"/>
      <c r="R27" s="117">
        <f>AVERAGE('MP 2'!AE27,'MP 3'!AE27)</f>
        <v>19</v>
      </c>
      <c r="S27" s="117"/>
      <c r="T27" s="117"/>
    </row>
    <row r="28" spans="1:20" ht="26.25" customHeight="1" x14ac:dyDescent="0.2">
      <c r="A28" s="96">
        <v>21</v>
      </c>
      <c r="B28" s="5" t="s">
        <v>18</v>
      </c>
      <c r="C28" s="6" t="s">
        <v>63</v>
      </c>
      <c r="D28" s="86">
        <v>2</v>
      </c>
      <c r="E28" s="67">
        <f t="shared" si="0"/>
        <v>2</v>
      </c>
      <c r="F28" s="140">
        <f t="shared" si="1"/>
        <v>250</v>
      </c>
      <c r="G28" s="140">
        <f t="shared" si="2"/>
        <v>260</v>
      </c>
      <c r="H28" s="140">
        <f t="shared" si="3"/>
        <v>255</v>
      </c>
      <c r="I28" s="118">
        <f>AVERAGE('MP 2'!V28,'MP 3'!V28)</f>
        <v>250</v>
      </c>
      <c r="J28" s="118"/>
      <c r="K28" s="118"/>
      <c r="L28" s="118"/>
      <c r="M28" s="118"/>
      <c r="N28" s="118"/>
      <c r="O28" s="118">
        <f>AVERAGE('MP 2'!AB28,'MP 3'!AB28)</f>
        <v>260</v>
      </c>
      <c r="P28" s="118"/>
      <c r="Q28" s="118"/>
      <c r="R28" s="118"/>
      <c r="S28" s="118"/>
      <c r="T28" s="118"/>
    </row>
    <row r="29" spans="1:20" ht="12.75" customHeight="1" x14ac:dyDescent="0.2">
      <c r="A29" s="96">
        <v>22</v>
      </c>
      <c r="B29" s="5" t="s">
        <v>31</v>
      </c>
      <c r="C29" s="6" t="s">
        <v>10</v>
      </c>
      <c r="D29" s="86">
        <v>2</v>
      </c>
      <c r="E29" s="67">
        <f t="shared" si="0"/>
        <v>2</v>
      </c>
      <c r="F29" s="140">
        <f t="shared" si="1"/>
        <v>0.02</v>
      </c>
      <c r="G29" s="140">
        <f t="shared" si="2"/>
        <v>2.5000000000000001E-2</v>
      </c>
      <c r="H29" s="140">
        <f t="shared" si="3"/>
        <v>2.2499999999999999E-2</v>
      </c>
      <c r="I29" s="106">
        <f>AVERAGE('MP 2'!V29,'MP 3'!V29)</f>
        <v>2.5000000000000001E-2</v>
      </c>
      <c r="J29" s="106"/>
      <c r="K29" s="106"/>
      <c r="L29" s="106"/>
      <c r="M29" s="106"/>
      <c r="N29" s="106"/>
      <c r="O29" s="106">
        <f>AVERAGE('MP 2'!AB29,'MP 3'!AB29)</f>
        <v>0.02</v>
      </c>
      <c r="P29" s="106"/>
      <c r="Q29" s="106"/>
      <c r="R29" s="106"/>
      <c r="S29" s="106"/>
      <c r="T29" s="106"/>
    </row>
    <row r="30" spans="1:20" ht="12.75" customHeight="1" x14ac:dyDescent="0.2">
      <c r="A30" s="96">
        <v>23</v>
      </c>
      <c r="B30" s="1" t="s">
        <v>13</v>
      </c>
      <c r="C30" s="2" t="s">
        <v>13</v>
      </c>
      <c r="D30" s="87">
        <v>12</v>
      </c>
      <c r="E30" s="67">
        <f t="shared" si="0"/>
        <v>12</v>
      </c>
      <c r="F30" s="140">
        <f t="shared" si="1"/>
        <v>5.75</v>
      </c>
      <c r="G30" s="140">
        <f t="shared" si="2"/>
        <v>6.6</v>
      </c>
      <c r="H30" s="140">
        <f t="shared" si="3"/>
        <v>6.2375000000000007</v>
      </c>
      <c r="I30" s="14">
        <f>AVERAGE('MP 2'!V30,'MP 3'!V30)</f>
        <v>6.35</v>
      </c>
      <c r="J30" s="14">
        <f>AVERAGE('MP 2'!W30,'MP 3'!W30)</f>
        <v>5.85</v>
      </c>
      <c r="K30" s="14">
        <f>AVERAGE('MP 2'!X30,'MP 3'!X30)</f>
        <v>5.75</v>
      </c>
      <c r="L30" s="14">
        <f>AVERAGE('MP 2'!Y30,'MP 3'!Y30)</f>
        <v>6.3</v>
      </c>
      <c r="M30" s="14">
        <f>AVERAGE('MP 2'!Z30,'MP 3'!Z30)</f>
        <v>6.45</v>
      </c>
      <c r="N30" s="14">
        <f>AVERAGE('MP 2'!AA30,'MP 3'!AA30)</f>
        <v>6.5500000000000007</v>
      </c>
      <c r="O30" s="14">
        <f>AVERAGE('MP 2'!AB30,'MP 3'!AB30)</f>
        <v>6.6</v>
      </c>
      <c r="P30" s="14">
        <f>AVERAGE('MP 2'!AC30,'MP 3'!AC30)</f>
        <v>6.6</v>
      </c>
      <c r="Q30" s="14">
        <f>AVERAGE('MP 2'!AD30,'MP 3'!AD30)</f>
        <v>6</v>
      </c>
      <c r="R30" s="14">
        <f>AVERAGE('MP 2'!AE30,'MP 3'!AE30)</f>
        <v>5.85</v>
      </c>
      <c r="S30" s="14">
        <f>AVERAGE('MP 2'!AF30,'MP 3'!AF30)</f>
        <v>6.35</v>
      </c>
      <c r="T30" s="14">
        <f>AVERAGE('MP 2'!AG30,'MP 3'!AG30)</f>
        <v>6.2</v>
      </c>
    </row>
    <row r="31" spans="1:20" ht="12.75" customHeight="1" x14ac:dyDescent="0.2">
      <c r="A31" s="95"/>
      <c r="B31" s="31"/>
      <c r="C31" s="22"/>
      <c r="D31" s="88"/>
      <c r="E31" s="22"/>
      <c r="F31" s="71"/>
      <c r="G31" s="71"/>
      <c r="H31" s="71"/>
      <c r="I31" s="23"/>
      <c r="J31" s="23"/>
      <c r="K31" s="23"/>
      <c r="L31" s="24"/>
      <c r="M31" s="26"/>
      <c r="N31" s="25"/>
      <c r="O31" s="25"/>
      <c r="P31" s="25"/>
      <c r="Q31" s="25"/>
      <c r="R31" s="25"/>
      <c r="S31" s="25"/>
      <c r="T31" s="25"/>
    </row>
    <row r="32" spans="1:20" ht="12.75" customHeight="1" x14ac:dyDescent="0.2">
      <c r="B32" s="58" t="s">
        <v>36</v>
      </c>
      <c r="D32" s="88"/>
      <c r="E32" s="57"/>
      <c r="M32" s="121"/>
    </row>
    <row r="33" spans="2:6" ht="12.75" customHeight="1" x14ac:dyDescent="0.2">
      <c r="B33" s="7" t="s">
        <v>35</v>
      </c>
      <c r="D33" s="89"/>
      <c r="E33" s="159"/>
      <c r="F33" s="159"/>
    </row>
    <row r="34" spans="2:6" ht="12.75" customHeight="1" x14ac:dyDescent="0.2">
      <c r="B34" s="8" t="s">
        <v>33</v>
      </c>
    </row>
    <row r="35" spans="2:6" ht="12.75" customHeight="1" x14ac:dyDescent="0.2">
      <c r="B35" s="9" t="s">
        <v>34</v>
      </c>
    </row>
    <row r="37" spans="2:6" ht="12.75" customHeight="1" x14ac:dyDescent="0.2"/>
    <row r="38" spans="2:6" ht="15.75" customHeight="1" x14ac:dyDescent="0.2"/>
    <row r="39" spans="2:6" ht="12.75" customHeight="1" x14ac:dyDescent="0.2"/>
    <row r="41" spans="2:6" ht="12.75" customHeight="1" x14ac:dyDescent="0.2"/>
  </sheetData>
  <sheetProtection algorithmName="SHA-512" hashValue="A3HBOb3QwKemzB2lKPMFbJJSKsvzPqN5scqq7xQu68bjmMcloxI6DNfY8iwNKLjV5A6QYN0wNHLasuexVjXlZQ==" saltValue="hRvIxbpgPiI4OyFYBQJE6Q=="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zoomScaleNormal="100" workbookViewId="0">
      <selection activeCell="H30" sqref="H30"/>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5" width="10" style="30" hidden="1" customWidth="1" outlineLevel="1"/>
    <col min="16" max="16" width="10.42578125" style="30" hidden="1" customWidth="1" outlineLevel="1"/>
    <col min="17" max="17" width="10.140625" style="30" hidden="1" customWidth="1" outlineLevel="1"/>
    <col min="18" max="18" width="10.42578125" style="30" hidden="1" customWidth="1" outlineLevel="1"/>
    <col min="19" max="19" width="9.85546875" style="30" hidden="1" customWidth="1" outlineLevel="1"/>
    <col min="20" max="20" width="10.5703125" style="30" hidden="1" customWidth="1" outlineLevel="1"/>
    <col min="21" max="21" width="10.42578125" customWidth="1" collapsed="1"/>
    <col min="22" max="22" width="10.5703125" customWidth="1"/>
    <col min="23" max="23" width="8" customWidth="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45</v>
      </c>
    </row>
    <row r="4" spans="1:22" ht="12.75" customHeight="1" x14ac:dyDescent="0.2">
      <c r="B4" s="56" t="s">
        <v>3</v>
      </c>
      <c r="F4" s="69"/>
    </row>
    <row r="5" spans="1:22" ht="27.75" customHeight="1" x14ac:dyDescent="0.2">
      <c r="A5" s="95"/>
      <c r="B5" s="165" t="s">
        <v>53</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t="s">
        <v>75</v>
      </c>
      <c r="J7" s="98" t="s">
        <v>84</v>
      </c>
      <c r="K7" s="98" t="s">
        <v>91</v>
      </c>
      <c r="L7" s="108" t="s">
        <v>99</v>
      </c>
      <c r="M7" s="10" t="s">
        <v>107</v>
      </c>
      <c r="N7" s="10" t="s">
        <v>115</v>
      </c>
      <c r="O7" s="108" t="s">
        <v>124</v>
      </c>
      <c r="P7" s="108" t="s">
        <v>132</v>
      </c>
      <c r="Q7" s="108" t="s">
        <v>140</v>
      </c>
      <c r="R7" s="108" t="s">
        <v>148</v>
      </c>
      <c r="S7" s="108" t="s">
        <v>156</v>
      </c>
      <c r="T7" s="108" t="s">
        <v>160</v>
      </c>
      <c r="U7" s="125"/>
      <c r="V7" s="126"/>
    </row>
    <row r="8" spans="1:22" ht="12.75" customHeight="1" x14ac:dyDescent="0.2">
      <c r="A8" s="96">
        <v>1</v>
      </c>
      <c r="B8" s="3" t="s">
        <v>20</v>
      </c>
      <c r="C8" s="4" t="s">
        <v>10</v>
      </c>
      <c r="D8" s="85">
        <v>4</v>
      </c>
      <c r="E8" s="67">
        <f t="shared" ref="E8:E30" si="0">COUNTA(I8:T8)</f>
        <v>4</v>
      </c>
      <c r="F8" s="102">
        <f>IF(MIN(I8:T8)=0,"&lt;5",MIN(I8:T8))</f>
        <v>68</v>
      </c>
      <c r="G8" s="70">
        <f>IF(MAX(I8:T8)=0,"&lt;5",MAX(I8:T8))</f>
        <v>89</v>
      </c>
      <c r="H8" s="77">
        <f>IF(ISERROR(AVERAGE(I8:T8)),"&lt;5",AVERAGE(I8:T8))</f>
        <v>79</v>
      </c>
      <c r="I8" s="117">
        <v>89</v>
      </c>
      <c r="J8" s="80"/>
      <c r="K8" s="80"/>
      <c r="L8" s="13">
        <v>70</v>
      </c>
      <c r="M8" s="13"/>
      <c r="N8" s="132"/>
      <c r="O8" s="130">
        <v>68</v>
      </c>
      <c r="P8" s="130"/>
      <c r="Q8" s="130"/>
      <c r="R8" s="130">
        <v>89</v>
      </c>
      <c r="S8" s="130"/>
      <c r="T8" s="130"/>
    </row>
    <row r="9" spans="1:22" ht="12.75" customHeight="1" x14ac:dyDescent="0.2">
      <c r="A9" s="96">
        <v>2</v>
      </c>
      <c r="B9" s="54" t="s">
        <v>21</v>
      </c>
      <c r="C9" s="6" t="s">
        <v>10</v>
      </c>
      <c r="D9" s="86">
        <v>2</v>
      </c>
      <c r="E9" s="67">
        <f t="shared" si="0"/>
        <v>2</v>
      </c>
      <c r="F9" s="131" t="s">
        <v>65</v>
      </c>
      <c r="G9" s="131" t="s">
        <v>65</v>
      </c>
      <c r="H9" s="131" t="s">
        <v>65</v>
      </c>
      <c r="I9" s="15" t="s">
        <v>65</v>
      </c>
      <c r="J9" s="29"/>
      <c r="K9" s="29"/>
      <c r="L9" s="15"/>
      <c r="M9" s="15"/>
      <c r="N9" s="133"/>
      <c r="O9" s="134" t="s">
        <v>65</v>
      </c>
      <c r="P9" s="134"/>
      <c r="Q9" s="134"/>
      <c r="R9" s="134"/>
      <c r="S9" s="134"/>
      <c r="T9" s="134"/>
    </row>
    <row r="10" spans="1:22" ht="12.75" customHeight="1" x14ac:dyDescent="0.2">
      <c r="A10" s="96">
        <v>3</v>
      </c>
      <c r="B10" s="5" t="s">
        <v>22</v>
      </c>
      <c r="C10" s="6" t="s">
        <v>10</v>
      </c>
      <c r="D10" s="86">
        <v>2</v>
      </c>
      <c r="E10" s="67">
        <f t="shared" si="0"/>
        <v>2</v>
      </c>
      <c r="F10" s="131" t="s">
        <v>1</v>
      </c>
      <c r="G10" s="131" t="s">
        <v>1</v>
      </c>
      <c r="H10" s="131" t="s">
        <v>1</v>
      </c>
      <c r="I10" s="15" t="s">
        <v>1</v>
      </c>
      <c r="J10" s="29"/>
      <c r="K10" s="29"/>
      <c r="L10" s="15"/>
      <c r="M10" s="15"/>
      <c r="N10" s="133"/>
      <c r="O10" s="134" t="s">
        <v>1</v>
      </c>
      <c r="P10" s="134"/>
      <c r="Q10" s="134"/>
      <c r="R10" s="134"/>
      <c r="S10" s="134"/>
      <c r="T10" s="134"/>
    </row>
    <row r="11" spans="1:22" ht="12.75" customHeight="1" x14ac:dyDescent="0.2">
      <c r="A11" s="96">
        <v>4</v>
      </c>
      <c r="B11" s="5" t="s">
        <v>23</v>
      </c>
      <c r="C11" s="6" t="s">
        <v>10</v>
      </c>
      <c r="D11" s="86">
        <v>2</v>
      </c>
      <c r="E11" s="67">
        <f t="shared" si="0"/>
        <v>2</v>
      </c>
      <c r="F11" s="131" t="s">
        <v>65</v>
      </c>
      <c r="G11" s="131" t="s">
        <v>65</v>
      </c>
      <c r="H11" s="131" t="s">
        <v>65</v>
      </c>
      <c r="I11" s="15" t="s">
        <v>65</v>
      </c>
      <c r="J11" s="29"/>
      <c r="K11" s="29"/>
      <c r="L11" s="15"/>
      <c r="M11" s="15"/>
      <c r="N11" s="133"/>
      <c r="O11" s="134" t="s">
        <v>65</v>
      </c>
      <c r="P11" s="134"/>
      <c r="Q11" s="134"/>
      <c r="R11" s="134"/>
      <c r="S11" s="134"/>
      <c r="T11" s="134"/>
    </row>
    <row r="12" spans="1:22" ht="12.75" customHeight="1" x14ac:dyDescent="0.2">
      <c r="A12" s="96">
        <v>5</v>
      </c>
      <c r="B12" s="5" t="s">
        <v>24</v>
      </c>
      <c r="C12" s="6" t="s">
        <v>10</v>
      </c>
      <c r="D12" s="86">
        <v>2</v>
      </c>
      <c r="E12" s="67">
        <f t="shared" si="0"/>
        <v>2</v>
      </c>
      <c r="F12" s="131" t="s">
        <v>119</v>
      </c>
      <c r="G12" s="70" t="str">
        <f>IF(MAX(I12:U12)=0,"&lt;0.01",MAX(I12:U12))</f>
        <v>&lt;0.01</v>
      </c>
      <c r="H12" s="141" t="s">
        <v>55</v>
      </c>
      <c r="I12" s="29" t="s">
        <v>1</v>
      </c>
      <c r="J12" s="29"/>
      <c r="K12" s="29"/>
      <c r="L12" s="15"/>
      <c r="M12" s="15"/>
      <c r="N12" s="133"/>
      <c r="O12" s="134" t="s">
        <v>119</v>
      </c>
      <c r="P12" s="134"/>
      <c r="Q12" s="134"/>
      <c r="R12" s="134"/>
      <c r="S12" s="134"/>
      <c r="T12" s="134"/>
    </row>
    <row r="13" spans="1:22" ht="12.75" customHeight="1" x14ac:dyDescent="0.2">
      <c r="A13" s="96">
        <v>6</v>
      </c>
      <c r="B13" s="5" t="s">
        <v>32</v>
      </c>
      <c r="C13" s="6" t="s">
        <v>10</v>
      </c>
      <c r="D13" s="86">
        <v>2</v>
      </c>
      <c r="E13" s="67">
        <f t="shared" si="0"/>
        <v>2</v>
      </c>
      <c r="F13" s="131" t="s">
        <v>1</v>
      </c>
      <c r="G13" s="131" t="s">
        <v>1</v>
      </c>
      <c r="H13" s="131" t="s">
        <v>1</v>
      </c>
      <c r="I13" s="15" t="s">
        <v>1</v>
      </c>
      <c r="J13" s="29"/>
      <c r="K13" s="29"/>
      <c r="L13" s="15"/>
      <c r="M13" s="15"/>
      <c r="N13" s="133"/>
      <c r="O13" s="134" t="s">
        <v>1</v>
      </c>
      <c r="P13" s="134"/>
      <c r="Q13" s="134"/>
      <c r="R13" s="134"/>
      <c r="S13" s="134"/>
      <c r="T13" s="134"/>
    </row>
    <row r="14" spans="1:22" ht="12.75" customHeight="1" x14ac:dyDescent="0.2">
      <c r="A14" s="96">
        <v>7</v>
      </c>
      <c r="B14" s="3" t="s">
        <v>11</v>
      </c>
      <c r="C14" s="4" t="s">
        <v>12</v>
      </c>
      <c r="D14" s="85">
        <v>4</v>
      </c>
      <c r="E14" s="67">
        <f t="shared" si="0"/>
        <v>4</v>
      </c>
      <c r="F14" s="70">
        <f t="shared" ref="F14:F30" si="1">IF(MIN(I14:T14)=0,"&lt;0.005",MIN(I14:T14))</f>
        <v>7390</v>
      </c>
      <c r="G14" s="70">
        <f>IF(MAX(I14:T14)=0,"&lt;0.005",MAX(I14:T14))</f>
        <v>35400</v>
      </c>
      <c r="H14" s="77">
        <f>IF(ISERROR(AVERAGE(I14:T14)),"&lt;0.0001",AVERAGE(I14:T14))</f>
        <v>19322.5</v>
      </c>
      <c r="I14" s="117">
        <v>25000</v>
      </c>
      <c r="J14" s="80"/>
      <c r="K14" s="80"/>
      <c r="L14" s="117">
        <v>7390</v>
      </c>
      <c r="M14" s="100"/>
      <c r="N14" s="135"/>
      <c r="O14" s="136">
        <v>9500</v>
      </c>
      <c r="P14" s="136"/>
      <c r="Q14" s="136"/>
      <c r="R14" s="136">
        <v>35400</v>
      </c>
      <c r="S14" s="136"/>
      <c r="T14" s="136"/>
    </row>
    <row r="15" spans="1:22" ht="12.75" customHeight="1" x14ac:dyDescent="0.2">
      <c r="A15" s="96">
        <v>8</v>
      </c>
      <c r="B15" s="5" t="s">
        <v>25</v>
      </c>
      <c r="C15" s="6" t="s">
        <v>10</v>
      </c>
      <c r="D15" s="86">
        <v>2</v>
      </c>
      <c r="E15" s="67">
        <f t="shared" si="0"/>
        <v>2</v>
      </c>
      <c r="F15" s="131" t="s">
        <v>1</v>
      </c>
      <c r="G15" s="131" t="s">
        <v>1</v>
      </c>
      <c r="H15" s="131" t="s">
        <v>1</v>
      </c>
      <c r="I15" s="106" t="s">
        <v>1</v>
      </c>
      <c r="J15" s="29"/>
      <c r="K15" s="29"/>
      <c r="L15" s="15"/>
      <c r="M15" s="15"/>
      <c r="N15" s="133"/>
      <c r="O15" s="134" t="s">
        <v>1</v>
      </c>
      <c r="P15" s="134"/>
      <c r="Q15" s="134"/>
      <c r="R15" s="134"/>
      <c r="S15" s="134"/>
      <c r="T15" s="134"/>
    </row>
    <row r="16" spans="1:22" ht="12.75" customHeight="1" x14ac:dyDescent="0.2">
      <c r="A16" s="96">
        <v>9</v>
      </c>
      <c r="B16" s="5" t="s">
        <v>26</v>
      </c>
      <c r="C16" s="6" t="s">
        <v>10</v>
      </c>
      <c r="D16" s="86">
        <v>2</v>
      </c>
      <c r="E16" s="67">
        <f t="shared" si="0"/>
        <v>2</v>
      </c>
      <c r="F16" s="102">
        <f t="shared" si="1"/>
        <v>0.02</v>
      </c>
      <c r="G16" s="70">
        <f>IF(MAX(I16:T16)=0,"&lt;0.005",MAX(I16:T16))</f>
        <v>0.09</v>
      </c>
      <c r="H16" s="77">
        <f>IF(ISERROR(AVERAGE(I16:T16)),"&lt;0.0001",AVERAGE(I16:T16))</f>
        <v>5.5E-2</v>
      </c>
      <c r="I16" s="106">
        <v>0.02</v>
      </c>
      <c r="J16" s="29"/>
      <c r="K16" s="29"/>
      <c r="L16" s="15"/>
      <c r="M16" s="15"/>
      <c r="N16" s="133"/>
      <c r="O16" s="134">
        <v>0.09</v>
      </c>
      <c r="P16" s="134"/>
      <c r="Q16" s="134"/>
      <c r="R16" s="134"/>
      <c r="S16" s="134"/>
      <c r="T16" s="134"/>
    </row>
    <row r="17" spans="1:20" x14ac:dyDescent="0.2">
      <c r="A17" s="96">
        <v>10</v>
      </c>
      <c r="B17" s="5" t="s">
        <v>27</v>
      </c>
      <c r="C17" s="6" t="s">
        <v>10</v>
      </c>
      <c r="D17" s="86">
        <v>2</v>
      </c>
      <c r="E17" s="2">
        <f t="shared" si="0"/>
        <v>2</v>
      </c>
      <c r="F17" s="131" t="s">
        <v>1</v>
      </c>
      <c r="G17" s="131" t="s">
        <v>1</v>
      </c>
      <c r="H17" s="131" t="s">
        <v>1</v>
      </c>
      <c r="I17" s="15" t="s">
        <v>1</v>
      </c>
      <c r="J17" s="29"/>
      <c r="K17" s="29"/>
      <c r="L17" s="15"/>
      <c r="M17" s="15"/>
      <c r="N17" s="133"/>
      <c r="O17" s="134" t="s">
        <v>1</v>
      </c>
      <c r="P17" s="134"/>
      <c r="Q17" s="134"/>
      <c r="R17" s="134"/>
      <c r="S17" s="134"/>
      <c r="T17" s="134"/>
    </row>
    <row r="18" spans="1:20" ht="12.75" customHeight="1" x14ac:dyDescent="0.2">
      <c r="A18" s="96">
        <v>11</v>
      </c>
      <c r="B18" s="3" t="s">
        <v>28</v>
      </c>
      <c r="C18" s="4" t="s">
        <v>10</v>
      </c>
      <c r="D18" s="85">
        <v>4</v>
      </c>
      <c r="E18" s="2">
        <f t="shared" si="0"/>
        <v>4</v>
      </c>
      <c r="F18" s="143" t="s">
        <v>1</v>
      </c>
      <c r="G18" s="70">
        <f>IF(MAX(I18:U18)=0,"&lt;0.005",MAX(I18:U18))</f>
        <v>0.1</v>
      </c>
      <c r="H18" s="77">
        <v>0.05</v>
      </c>
      <c r="I18" s="120" t="s">
        <v>1</v>
      </c>
      <c r="J18" s="17"/>
      <c r="K18" s="17"/>
      <c r="L18" s="120">
        <v>0.1</v>
      </c>
      <c r="M18" s="120"/>
      <c r="N18" s="129"/>
      <c r="O18" s="130">
        <v>0.03</v>
      </c>
      <c r="P18" s="130"/>
      <c r="Q18" s="130"/>
      <c r="R18" s="120">
        <v>0.05</v>
      </c>
      <c r="S18" s="130"/>
      <c r="T18" s="130"/>
    </row>
    <row r="19" spans="1:20" ht="12.75" customHeight="1" x14ac:dyDescent="0.2">
      <c r="A19" s="96">
        <v>12</v>
      </c>
      <c r="B19" s="3" t="s">
        <v>29</v>
      </c>
      <c r="C19" s="4" t="s">
        <v>10</v>
      </c>
      <c r="D19" s="85">
        <v>4</v>
      </c>
      <c r="E19" s="2">
        <f t="shared" si="0"/>
        <v>4</v>
      </c>
      <c r="F19" s="143" t="s">
        <v>57</v>
      </c>
      <c r="G19" s="143" t="s">
        <v>57</v>
      </c>
      <c r="H19" s="143" t="s">
        <v>57</v>
      </c>
      <c r="I19" s="17" t="s">
        <v>57</v>
      </c>
      <c r="J19" s="17"/>
      <c r="K19" s="17"/>
      <c r="L19" s="17" t="s">
        <v>57</v>
      </c>
      <c r="M19" s="11"/>
      <c r="N19" s="137"/>
      <c r="O19" s="130" t="s">
        <v>57</v>
      </c>
      <c r="P19" s="130"/>
      <c r="Q19" s="130"/>
      <c r="R19" s="130" t="s">
        <v>57</v>
      </c>
      <c r="S19" s="130"/>
      <c r="T19" s="130"/>
    </row>
    <row r="20" spans="1:20" ht="24.75" customHeight="1" x14ac:dyDescent="0.2">
      <c r="A20" s="96">
        <v>13</v>
      </c>
      <c r="B20" s="92" t="s">
        <v>62</v>
      </c>
      <c r="C20" s="90" t="s">
        <v>10</v>
      </c>
      <c r="D20" s="85">
        <v>4</v>
      </c>
      <c r="E20" s="2">
        <f t="shared" si="0"/>
        <v>4</v>
      </c>
      <c r="F20" s="77">
        <f t="shared" si="1"/>
        <v>0.19</v>
      </c>
      <c r="G20" s="70">
        <f>IF(MAX(I20:T20)=0,"&lt;0.005",MAX(I20:T20))</f>
        <v>0.81</v>
      </c>
      <c r="H20" s="77">
        <f>AVERAGE(I20:T20)</f>
        <v>0.3775</v>
      </c>
      <c r="I20" s="120">
        <v>0.25</v>
      </c>
      <c r="J20" s="17"/>
      <c r="K20" s="17"/>
      <c r="L20" s="120">
        <v>0.26</v>
      </c>
      <c r="M20" s="120"/>
      <c r="N20" s="129"/>
      <c r="O20" s="120">
        <v>0.81</v>
      </c>
      <c r="P20" s="130"/>
      <c r="Q20" s="130"/>
      <c r="R20" s="130">
        <v>0.19</v>
      </c>
      <c r="S20" s="130"/>
      <c r="T20" s="130"/>
    </row>
    <row r="21" spans="1:20" ht="12.75" customHeight="1" x14ac:dyDescent="0.2">
      <c r="A21" s="96">
        <v>14</v>
      </c>
      <c r="B21" s="93" t="s">
        <v>61</v>
      </c>
      <c r="C21" s="90" t="s">
        <v>10</v>
      </c>
      <c r="D21" s="85">
        <v>4</v>
      </c>
      <c r="E21" s="2">
        <f t="shared" si="0"/>
        <v>4</v>
      </c>
      <c r="F21" s="103" t="s">
        <v>64</v>
      </c>
      <c r="G21" s="70">
        <v>0.2</v>
      </c>
      <c r="H21" s="77">
        <v>0.125</v>
      </c>
      <c r="I21" s="17" t="s">
        <v>65</v>
      </c>
      <c r="J21" s="17"/>
      <c r="K21" s="17"/>
      <c r="L21" s="17" t="s">
        <v>65</v>
      </c>
      <c r="M21" s="17"/>
      <c r="N21" s="129"/>
      <c r="O21" s="130">
        <v>0.2</v>
      </c>
      <c r="P21" s="130"/>
      <c r="Q21" s="130"/>
      <c r="R21" s="130" t="s">
        <v>65</v>
      </c>
      <c r="S21" s="130"/>
      <c r="T21" s="130"/>
    </row>
    <row r="22" spans="1:20" ht="24.75" customHeight="1" x14ac:dyDescent="0.2">
      <c r="A22" s="96">
        <v>15</v>
      </c>
      <c r="B22" s="5" t="s">
        <v>17</v>
      </c>
      <c r="C22" s="6" t="s">
        <v>63</v>
      </c>
      <c r="D22" s="86">
        <v>2</v>
      </c>
      <c r="E22" s="2">
        <f t="shared" si="0"/>
        <v>2</v>
      </c>
      <c r="F22" s="143" t="s">
        <v>69</v>
      </c>
      <c r="G22" s="70" t="str">
        <f>IF(MAX(I22:U22)=0,"&lt;0.2",MAX(I22:U22))</f>
        <v>&lt;0.2</v>
      </c>
      <c r="H22" s="77" t="str">
        <f>IF(ISERROR(AVERAGE(I22:T22)),"&lt;0.2",AVERAGE(I22:T22))</f>
        <v>&lt;0.2</v>
      </c>
      <c r="I22" s="15" t="s">
        <v>69</v>
      </c>
      <c r="J22" s="29"/>
      <c r="K22" s="29"/>
      <c r="L22" s="15"/>
      <c r="M22" s="15"/>
      <c r="N22" s="133"/>
      <c r="O22" s="134" t="s">
        <v>69</v>
      </c>
      <c r="P22" s="134"/>
      <c r="Q22" s="134"/>
      <c r="R22" s="134"/>
      <c r="S22" s="134"/>
      <c r="T22" s="134"/>
    </row>
    <row r="23" spans="1:20" ht="12.75" customHeight="1" x14ac:dyDescent="0.2">
      <c r="A23" s="96">
        <v>16</v>
      </c>
      <c r="B23" s="5" t="s">
        <v>14</v>
      </c>
      <c r="C23" s="6" t="s">
        <v>10</v>
      </c>
      <c r="D23" s="86">
        <v>2</v>
      </c>
      <c r="E23" s="2">
        <f t="shared" si="0"/>
        <v>2</v>
      </c>
      <c r="F23" s="131" t="s">
        <v>1</v>
      </c>
      <c r="G23" s="131" t="s">
        <v>1</v>
      </c>
      <c r="H23" s="131" t="s">
        <v>1</v>
      </c>
      <c r="I23" s="29" t="s">
        <v>1</v>
      </c>
      <c r="J23" s="29"/>
      <c r="K23" s="29"/>
      <c r="L23" s="15"/>
      <c r="M23" s="15"/>
      <c r="N23" s="133"/>
      <c r="O23" s="134" t="s">
        <v>1</v>
      </c>
      <c r="P23" s="134"/>
      <c r="Q23" s="134"/>
      <c r="R23" s="134"/>
      <c r="S23" s="134"/>
      <c r="T23" s="134"/>
    </row>
    <row r="24" spans="1:20" ht="24.75" customHeight="1" x14ac:dyDescent="0.2">
      <c r="A24" s="96">
        <v>17</v>
      </c>
      <c r="B24" s="5" t="s">
        <v>19</v>
      </c>
      <c r="C24" s="6" t="s">
        <v>63</v>
      </c>
      <c r="D24" s="86">
        <v>2</v>
      </c>
      <c r="E24" s="2">
        <f t="shared" si="0"/>
        <v>2</v>
      </c>
      <c r="F24" s="143" t="s">
        <v>70</v>
      </c>
      <c r="G24" s="143" t="s">
        <v>70</v>
      </c>
      <c r="H24" s="143" t="s">
        <v>70</v>
      </c>
      <c r="I24" s="15" t="s">
        <v>70</v>
      </c>
      <c r="J24" s="29"/>
      <c r="K24" s="29"/>
      <c r="L24" s="15"/>
      <c r="M24" s="15"/>
      <c r="N24" s="133"/>
      <c r="O24" s="134" t="s">
        <v>70</v>
      </c>
      <c r="P24" s="134"/>
      <c r="Q24" s="134"/>
      <c r="R24" s="134"/>
      <c r="S24" s="134"/>
      <c r="T24" s="134"/>
    </row>
    <row r="25" spans="1:20" ht="12.75" customHeight="1" x14ac:dyDescent="0.2">
      <c r="A25" s="96">
        <v>18</v>
      </c>
      <c r="B25" s="5" t="s">
        <v>30</v>
      </c>
      <c r="C25" s="6" t="s">
        <v>10</v>
      </c>
      <c r="D25" s="86">
        <v>2</v>
      </c>
      <c r="E25" s="2">
        <f t="shared" si="0"/>
        <v>2</v>
      </c>
      <c r="F25" s="131" t="s">
        <v>1</v>
      </c>
      <c r="G25" s="131" t="s">
        <v>1</v>
      </c>
      <c r="H25" s="131" t="s">
        <v>1</v>
      </c>
      <c r="I25" s="29" t="s">
        <v>1</v>
      </c>
      <c r="J25" s="29"/>
      <c r="K25" s="29"/>
      <c r="L25" s="15"/>
      <c r="M25" s="15"/>
      <c r="N25" s="133"/>
      <c r="O25" s="134" t="s">
        <v>1</v>
      </c>
      <c r="P25" s="134"/>
      <c r="Q25" s="134"/>
      <c r="R25" s="134"/>
      <c r="S25" s="134"/>
      <c r="T25" s="134"/>
    </row>
    <row r="26" spans="1:20" ht="12.75" customHeight="1" x14ac:dyDescent="0.2">
      <c r="A26" s="96">
        <v>19</v>
      </c>
      <c r="B26" s="3" t="s">
        <v>15</v>
      </c>
      <c r="C26" s="4" t="s">
        <v>10</v>
      </c>
      <c r="D26" s="85">
        <v>4</v>
      </c>
      <c r="E26" s="2">
        <f t="shared" si="0"/>
        <v>4</v>
      </c>
      <c r="F26" s="77">
        <f t="shared" si="1"/>
        <v>4800</v>
      </c>
      <c r="G26" s="70">
        <f>IF(MAX(I26:T26)=0,"&lt;0.005",MAX(I26:T26))</f>
        <v>23000</v>
      </c>
      <c r="H26" s="77">
        <f>IF(ISERROR(AVERAGE(I26:T26)),"&lt;0.0001",AVERAGE(I26:T26))</f>
        <v>12125</v>
      </c>
      <c r="I26" s="117">
        <v>15000</v>
      </c>
      <c r="J26" s="80"/>
      <c r="K26" s="80"/>
      <c r="L26" s="117">
        <v>4800</v>
      </c>
      <c r="M26" s="100"/>
      <c r="N26" s="135"/>
      <c r="O26" s="136">
        <v>5700</v>
      </c>
      <c r="P26" s="136"/>
      <c r="Q26" s="136"/>
      <c r="R26" s="136">
        <v>23000</v>
      </c>
      <c r="S26" s="136"/>
      <c r="T26" s="136"/>
    </row>
    <row r="27" spans="1:20" ht="12.75" customHeight="1" x14ac:dyDescent="0.2">
      <c r="A27" s="96">
        <v>20</v>
      </c>
      <c r="B27" s="3" t="s">
        <v>16</v>
      </c>
      <c r="C27" s="4" t="s">
        <v>10</v>
      </c>
      <c r="D27" s="85">
        <v>4</v>
      </c>
      <c r="E27" s="2">
        <f t="shared" si="0"/>
        <v>4</v>
      </c>
      <c r="F27" s="141" t="s">
        <v>66</v>
      </c>
      <c r="G27" s="70">
        <f>IF(MAX(I27:U27)=0,"&lt;0.005",MAX(I27:U27))</f>
        <v>3</v>
      </c>
      <c r="H27" s="77">
        <v>1.75</v>
      </c>
      <c r="I27" s="117" t="s">
        <v>66</v>
      </c>
      <c r="J27" s="80"/>
      <c r="K27" s="80"/>
      <c r="L27" s="117">
        <v>2</v>
      </c>
      <c r="M27" s="117"/>
      <c r="N27" s="139"/>
      <c r="O27" s="136">
        <v>3</v>
      </c>
      <c r="P27" s="136"/>
      <c r="Q27" s="136"/>
      <c r="R27" s="136" t="s">
        <v>66</v>
      </c>
      <c r="S27" s="136"/>
      <c r="T27" s="136"/>
    </row>
    <row r="28" spans="1:20" ht="26.25" customHeight="1" x14ac:dyDescent="0.2">
      <c r="A28" s="96">
        <v>21</v>
      </c>
      <c r="B28" s="5" t="s">
        <v>18</v>
      </c>
      <c r="C28" s="6" t="s">
        <v>63</v>
      </c>
      <c r="D28" s="86">
        <v>2</v>
      </c>
      <c r="E28" s="2">
        <f t="shared" si="0"/>
        <v>2</v>
      </c>
      <c r="F28" s="143" t="s">
        <v>67</v>
      </c>
      <c r="G28" s="143" t="s">
        <v>67</v>
      </c>
      <c r="H28" s="143" t="s">
        <v>67</v>
      </c>
      <c r="I28" s="29" t="s">
        <v>67</v>
      </c>
      <c r="J28" s="29"/>
      <c r="K28" s="29"/>
      <c r="L28" s="15"/>
      <c r="M28" s="15"/>
      <c r="N28" s="133"/>
      <c r="O28" s="134" t="s">
        <v>67</v>
      </c>
      <c r="P28" s="134"/>
      <c r="Q28" s="134"/>
      <c r="R28" s="134"/>
      <c r="S28" s="134"/>
      <c r="T28" s="134"/>
    </row>
    <row r="29" spans="1:20" ht="12.75" customHeight="1" x14ac:dyDescent="0.2">
      <c r="A29" s="96">
        <v>22</v>
      </c>
      <c r="B29" s="5" t="s">
        <v>31</v>
      </c>
      <c r="C29" s="6" t="s">
        <v>10</v>
      </c>
      <c r="D29" s="86">
        <v>2</v>
      </c>
      <c r="E29" s="67">
        <f t="shared" si="0"/>
        <v>2</v>
      </c>
      <c r="F29" s="131" t="s">
        <v>1</v>
      </c>
      <c r="G29" s="131" t="s">
        <v>1</v>
      </c>
      <c r="H29" s="131" t="s">
        <v>1</v>
      </c>
      <c r="I29" s="106" t="s">
        <v>1</v>
      </c>
      <c r="J29" s="29"/>
      <c r="K29" s="29"/>
      <c r="L29" s="15"/>
      <c r="M29" s="15"/>
      <c r="N29" s="133"/>
      <c r="O29" s="134" t="s">
        <v>1</v>
      </c>
      <c r="P29" s="134"/>
      <c r="Q29" s="134"/>
      <c r="R29" s="134"/>
      <c r="S29" s="134"/>
      <c r="T29" s="134"/>
    </row>
    <row r="30" spans="1:20" ht="12.75" customHeight="1" x14ac:dyDescent="0.2">
      <c r="A30" s="96">
        <v>23</v>
      </c>
      <c r="B30" s="1" t="s">
        <v>13</v>
      </c>
      <c r="C30" s="2" t="s">
        <v>13</v>
      </c>
      <c r="D30" s="87">
        <v>12</v>
      </c>
      <c r="E30" s="67">
        <f t="shared" si="0"/>
        <v>12</v>
      </c>
      <c r="F30" s="102">
        <f t="shared" si="1"/>
        <v>6.7</v>
      </c>
      <c r="G30" s="70">
        <f>IF(MAX(I30:T30)=0,"&lt;0.005",MAX(I30:T30))</f>
        <v>7.4</v>
      </c>
      <c r="H30" s="77">
        <f>IF(ISERROR(AVERAGE(I30:T30)),"&lt;0.0001",AVERAGE(I30:T30))</f>
        <v>7.1000000000000005</v>
      </c>
      <c r="I30" s="14">
        <v>7.3</v>
      </c>
      <c r="J30" s="14">
        <v>7.2</v>
      </c>
      <c r="K30" s="14">
        <v>7.4</v>
      </c>
      <c r="L30" s="14">
        <v>7</v>
      </c>
      <c r="M30" s="14">
        <v>6.7</v>
      </c>
      <c r="N30" s="14">
        <v>7.2</v>
      </c>
      <c r="O30" s="142">
        <v>7.3</v>
      </c>
      <c r="P30" s="14">
        <v>7.4</v>
      </c>
      <c r="Q30" s="144">
        <v>7</v>
      </c>
      <c r="R30" s="145">
        <v>6.8</v>
      </c>
      <c r="S30" s="142">
        <v>7.2</v>
      </c>
      <c r="T30" s="14">
        <v>6.7</v>
      </c>
    </row>
    <row r="31" spans="1:20" ht="12.75" customHeight="1" x14ac:dyDescent="0.2">
      <c r="A31" s="95"/>
      <c r="B31" s="31"/>
      <c r="C31" s="22"/>
      <c r="D31" s="88"/>
      <c r="E31" s="22"/>
      <c r="F31" s="71"/>
      <c r="G31" s="71"/>
      <c r="H31" s="71"/>
      <c r="I31" s="23"/>
      <c r="J31" s="23"/>
      <c r="K31" s="23"/>
      <c r="L31" s="24"/>
      <c r="M31" s="26"/>
      <c r="N31" s="25"/>
      <c r="O31" s="25"/>
      <c r="P31" s="25"/>
      <c r="Q31" s="25"/>
      <c r="R31" s="25"/>
      <c r="S31" s="25"/>
      <c r="T31" s="25"/>
    </row>
    <row r="32" spans="1:20" ht="12.75" customHeight="1" x14ac:dyDescent="0.2">
      <c r="B32" s="58" t="s">
        <v>36</v>
      </c>
      <c r="D32" s="88"/>
      <c r="E32" s="57"/>
      <c r="M32" s="121">
        <v>1</v>
      </c>
      <c r="N32" s="30">
        <v>0.1</v>
      </c>
      <c r="O32" s="30">
        <v>0.01</v>
      </c>
    </row>
    <row r="33" spans="2:15" ht="12.75" customHeight="1" x14ac:dyDescent="0.2">
      <c r="B33" s="7" t="s">
        <v>35</v>
      </c>
      <c r="D33" s="89"/>
      <c r="E33" s="159"/>
      <c r="F33" s="159"/>
      <c r="M33" s="30">
        <v>1</v>
      </c>
      <c r="N33" s="30">
        <v>0.1</v>
      </c>
      <c r="O33" s="30">
        <v>1E-3</v>
      </c>
    </row>
    <row r="34" spans="2:15" ht="12.75" customHeight="1" x14ac:dyDescent="0.2">
      <c r="B34" s="8" t="s">
        <v>33</v>
      </c>
      <c r="N34" s="30">
        <v>0.1</v>
      </c>
    </row>
    <row r="35" spans="2:15" ht="12.75" customHeight="1" x14ac:dyDescent="0.2">
      <c r="B35" s="9" t="s">
        <v>34</v>
      </c>
    </row>
    <row r="37" spans="2:15" ht="12.75" customHeight="1" x14ac:dyDescent="0.2"/>
    <row r="38" spans="2:15" ht="15.75" customHeight="1" x14ac:dyDescent="0.2"/>
    <row r="39" spans="2:15" ht="12.75" customHeight="1" x14ac:dyDescent="0.2"/>
    <row r="41" spans="2:15" ht="12.75" customHeight="1" x14ac:dyDescent="0.2"/>
  </sheetData>
  <sheetProtection algorithmName="SHA-512" hashValue="Dj3EEUcnDhRYhXGpYgnDesFAjBISYf5OQ10IgILmtjR7CvVWbERofzByWyr5Y1E+LsPrpXRP0uvvVqIxtyASog==" saltValue="BaSFUN6ZnAPw9Rbmz7x/Vw=="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zoomScaleNormal="100" workbookViewId="0">
      <selection activeCell="B2" sqref="B2"/>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6" width="10.140625" style="30" hidden="1" customWidth="1" outlineLevel="1"/>
    <col min="17" max="17" width="10" style="30" hidden="1" customWidth="1" outlineLevel="1"/>
    <col min="18" max="18" width="10.140625" style="30" hidden="1" customWidth="1" outlineLevel="1"/>
    <col min="19" max="19" width="10.42578125" style="30" hidden="1" customWidth="1" outlineLevel="1"/>
    <col min="20" max="20" width="10.85546875" style="30" hidden="1" customWidth="1" outlineLevel="1"/>
    <col min="21" max="21" width="10.42578125" customWidth="1" collapsed="1"/>
    <col min="22" max="22" width="10.140625" customWidth="1"/>
    <col min="23" max="23" width="8" customWidth="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2</v>
      </c>
    </row>
    <row r="4" spans="1:22" ht="12.75" customHeight="1" x14ac:dyDescent="0.2">
      <c r="B4" s="56" t="s">
        <v>3</v>
      </c>
      <c r="F4" s="69"/>
    </row>
    <row r="5" spans="1:22" ht="27.75" customHeight="1" x14ac:dyDescent="0.2">
      <c r="A5" s="95"/>
      <c r="B5" s="165" t="s">
        <v>4</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t="s">
        <v>76</v>
      </c>
      <c r="J7" s="98" t="s">
        <v>85</v>
      </c>
      <c r="K7" s="98" t="s">
        <v>92</v>
      </c>
      <c r="L7" s="108" t="s">
        <v>100</v>
      </c>
      <c r="M7" s="10" t="s">
        <v>108</v>
      </c>
      <c r="N7" s="10" t="s">
        <v>116</v>
      </c>
      <c r="O7" s="108" t="s">
        <v>125</v>
      </c>
      <c r="P7" s="108" t="s">
        <v>133</v>
      </c>
      <c r="Q7" s="108" t="s">
        <v>141</v>
      </c>
      <c r="R7" s="108" t="s">
        <v>149</v>
      </c>
      <c r="S7" s="108" t="s">
        <v>157</v>
      </c>
      <c r="T7" s="108" t="s">
        <v>160</v>
      </c>
      <c r="U7" s="125"/>
      <c r="V7" s="126"/>
    </row>
    <row r="8" spans="1:22" ht="12.75" customHeight="1" x14ac:dyDescent="0.2">
      <c r="A8" s="96">
        <v>1</v>
      </c>
      <c r="B8" s="3" t="s">
        <v>20</v>
      </c>
      <c r="C8" s="4" t="s">
        <v>10</v>
      </c>
      <c r="D8" s="85">
        <v>4</v>
      </c>
      <c r="E8" s="67">
        <f t="shared" ref="E8:E30" si="0">COUNTA(I8:T8)</f>
        <v>4</v>
      </c>
      <c r="F8" s="102">
        <f>IF(MIN(I8:T8)=0,"&lt;5",MIN(I8:T8))</f>
        <v>70</v>
      </c>
      <c r="G8" s="70">
        <f>IF(MAX(I8:T8)=0,"&lt;5",MAX(I8:T8))</f>
        <v>89</v>
      </c>
      <c r="H8" s="77">
        <f>IF(ISERROR(AVERAGE(I8:T8)),"&lt;5",AVERAGE(I8:T8))</f>
        <v>80.5</v>
      </c>
      <c r="I8" s="117">
        <v>89</v>
      </c>
      <c r="J8" s="80"/>
      <c r="K8" s="80"/>
      <c r="L8" s="13">
        <v>70</v>
      </c>
      <c r="M8" s="13"/>
      <c r="N8" s="13"/>
      <c r="O8" s="130">
        <v>76</v>
      </c>
      <c r="P8" s="130"/>
      <c r="Q8" s="130"/>
      <c r="R8" s="130">
        <v>87</v>
      </c>
      <c r="S8" s="130"/>
      <c r="T8" s="130"/>
    </row>
    <row r="9" spans="1:22" ht="12.75" customHeight="1" x14ac:dyDescent="0.2">
      <c r="A9" s="96">
        <v>2</v>
      </c>
      <c r="B9" s="54" t="s">
        <v>21</v>
      </c>
      <c r="C9" s="6" t="s">
        <v>10</v>
      </c>
      <c r="D9" s="86">
        <v>2</v>
      </c>
      <c r="E9" s="67">
        <f t="shared" si="0"/>
        <v>2</v>
      </c>
      <c r="F9" s="131" t="s">
        <v>65</v>
      </c>
      <c r="G9" s="131" t="s">
        <v>65</v>
      </c>
      <c r="H9" s="131" t="s">
        <v>65</v>
      </c>
      <c r="I9" s="15" t="s">
        <v>65</v>
      </c>
      <c r="J9" s="29"/>
      <c r="K9" s="29"/>
      <c r="L9" s="15"/>
      <c r="M9" s="15"/>
      <c r="N9" s="133"/>
      <c r="O9" s="134" t="s">
        <v>65</v>
      </c>
      <c r="P9" s="134"/>
      <c r="Q9" s="134"/>
      <c r="R9" s="134"/>
      <c r="S9" s="134"/>
      <c r="T9" s="134"/>
    </row>
    <row r="10" spans="1:22" ht="12.75" customHeight="1" x14ac:dyDescent="0.2">
      <c r="A10" s="96">
        <v>3</v>
      </c>
      <c r="B10" s="5" t="s">
        <v>22</v>
      </c>
      <c r="C10" s="6" t="s">
        <v>10</v>
      </c>
      <c r="D10" s="86">
        <v>2</v>
      </c>
      <c r="E10" s="67">
        <f t="shared" si="0"/>
        <v>2</v>
      </c>
      <c r="F10" s="131" t="s">
        <v>1</v>
      </c>
      <c r="G10" s="131" t="s">
        <v>1</v>
      </c>
      <c r="H10" s="131" t="s">
        <v>1</v>
      </c>
      <c r="I10" s="15" t="s">
        <v>1</v>
      </c>
      <c r="J10" s="29"/>
      <c r="K10" s="29"/>
      <c r="L10" s="15"/>
      <c r="M10" s="15"/>
      <c r="N10" s="133"/>
      <c r="O10" s="134" t="s">
        <v>1</v>
      </c>
      <c r="P10" s="134"/>
      <c r="Q10" s="134"/>
      <c r="R10" s="134"/>
      <c r="S10" s="134"/>
      <c r="T10" s="134"/>
    </row>
    <row r="11" spans="1:22" ht="12.75" customHeight="1" x14ac:dyDescent="0.2">
      <c r="A11" s="96">
        <v>4</v>
      </c>
      <c r="B11" s="5" t="s">
        <v>23</v>
      </c>
      <c r="C11" s="6" t="s">
        <v>10</v>
      </c>
      <c r="D11" s="86">
        <v>2</v>
      </c>
      <c r="E11" s="67">
        <f t="shared" si="0"/>
        <v>2</v>
      </c>
      <c r="F11" s="131" t="s">
        <v>65</v>
      </c>
      <c r="G11" s="131" t="s">
        <v>65</v>
      </c>
      <c r="H11" s="131" t="s">
        <v>65</v>
      </c>
      <c r="I11" s="15" t="s">
        <v>65</v>
      </c>
      <c r="J11" s="29"/>
      <c r="K11" s="29"/>
      <c r="L11" s="15"/>
      <c r="M11" s="15"/>
      <c r="N11" s="133"/>
      <c r="O11" s="134" t="s">
        <v>65</v>
      </c>
      <c r="P11" s="134"/>
      <c r="Q11" s="134"/>
      <c r="R11" s="134"/>
      <c r="S11" s="134"/>
      <c r="T11" s="134"/>
    </row>
    <row r="12" spans="1:22" ht="12.75" customHeight="1" x14ac:dyDescent="0.2">
      <c r="A12" s="96">
        <v>5</v>
      </c>
      <c r="B12" s="5" t="s">
        <v>24</v>
      </c>
      <c r="C12" s="6" t="s">
        <v>10</v>
      </c>
      <c r="D12" s="86">
        <v>2</v>
      </c>
      <c r="E12" s="67">
        <f t="shared" si="0"/>
        <v>2</v>
      </c>
      <c r="F12" s="131" t="s">
        <v>119</v>
      </c>
      <c r="G12" s="70" t="str">
        <f>IF(MAX(I12:U12)=0,"&lt;0.01",MAX(I12:U12))</f>
        <v>&lt;0.01</v>
      </c>
      <c r="H12" s="141" t="s">
        <v>55</v>
      </c>
      <c r="I12" s="29" t="s">
        <v>1</v>
      </c>
      <c r="J12" s="29"/>
      <c r="K12" s="29"/>
      <c r="L12" s="15"/>
      <c r="M12" s="15"/>
      <c r="N12" s="133"/>
      <c r="O12" s="134" t="s">
        <v>119</v>
      </c>
      <c r="P12" s="134"/>
      <c r="Q12" s="134"/>
      <c r="R12" s="134"/>
      <c r="S12" s="134"/>
      <c r="T12" s="134"/>
    </row>
    <row r="13" spans="1:22" ht="12.75" customHeight="1" x14ac:dyDescent="0.2">
      <c r="A13" s="96">
        <v>6</v>
      </c>
      <c r="B13" s="5" t="s">
        <v>32</v>
      </c>
      <c r="C13" s="6" t="s">
        <v>10</v>
      </c>
      <c r="D13" s="86">
        <v>2</v>
      </c>
      <c r="E13" s="67">
        <f t="shared" si="0"/>
        <v>2</v>
      </c>
      <c r="F13" s="131" t="s">
        <v>1</v>
      </c>
      <c r="G13" s="131" t="s">
        <v>1</v>
      </c>
      <c r="H13" s="131" t="s">
        <v>1</v>
      </c>
      <c r="I13" s="106" t="s">
        <v>1</v>
      </c>
      <c r="J13" s="29"/>
      <c r="K13" s="29"/>
      <c r="L13" s="15"/>
      <c r="M13" s="15"/>
      <c r="N13" s="133"/>
      <c r="O13" s="134" t="s">
        <v>1</v>
      </c>
      <c r="P13" s="134"/>
      <c r="Q13" s="134"/>
      <c r="R13" s="134"/>
      <c r="S13" s="134"/>
      <c r="T13" s="134"/>
    </row>
    <row r="14" spans="1:22" ht="12.75" customHeight="1" x14ac:dyDescent="0.2">
      <c r="A14" s="96">
        <v>7</v>
      </c>
      <c r="B14" s="3" t="s">
        <v>11</v>
      </c>
      <c r="C14" s="4" t="s">
        <v>12</v>
      </c>
      <c r="D14" s="85">
        <v>4</v>
      </c>
      <c r="E14" s="67">
        <f t="shared" si="0"/>
        <v>4</v>
      </c>
      <c r="F14" s="70">
        <f t="shared" ref="F14:F30" si="1">IF(MIN(I14:T14)=0,"&lt;0.005",MIN(I14:T14))</f>
        <v>8270</v>
      </c>
      <c r="G14" s="70">
        <f>IF(MAX(I14:T14)=0,"&lt;0.005",MAX(I14:T14))</f>
        <v>36500</v>
      </c>
      <c r="H14" s="77">
        <f>IF(ISERROR(AVERAGE(I14:T14)),"&lt;0.0001",AVERAGE(I14:T14))</f>
        <v>20017.5</v>
      </c>
      <c r="I14" s="117">
        <v>27000</v>
      </c>
      <c r="J14" s="80"/>
      <c r="K14" s="80"/>
      <c r="L14" s="117">
        <v>8270</v>
      </c>
      <c r="M14" s="100"/>
      <c r="N14" s="135"/>
      <c r="O14" s="136">
        <v>8300</v>
      </c>
      <c r="P14" s="136"/>
      <c r="Q14" s="136"/>
      <c r="R14" s="136">
        <v>36500</v>
      </c>
      <c r="S14" s="136"/>
      <c r="T14" s="136"/>
    </row>
    <row r="15" spans="1:22" ht="12.75" customHeight="1" x14ac:dyDescent="0.2">
      <c r="A15" s="96">
        <v>8</v>
      </c>
      <c r="B15" s="5" t="s">
        <v>25</v>
      </c>
      <c r="C15" s="6" t="s">
        <v>10</v>
      </c>
      <c r="D15" s="86">
        <v>2</v>
      </c>
      <c r="E15" s="67">
        <f t="shared" si="0"/>
        <v>2</v>
      </c>
      <c r="F15" s="131" t="s">
        <v>1</v>
      </c>
      <c r="G15" s="131" t="s">
        <v>1</v>
      </c>
      <c r="H15" s="131" t="s">
        <v>1</v>
      </c>
      <c r="I15" s="106" t="s">
        <v>1</v>
      </c>
      <c r="J15" s="29"/>
      <c r="K15" s="29"/>
      <c r="L15" s="15"/>
      <c r="M15" s="15"/>
      <c r="N15" s="133"/>
      <c r="O15" s="134" t="s">
        <v>1</v>
      </c>
      <c r="P15" s="134"/>
      <c r="Q15" s="134"/>
      <c r="R15" s="134"/>
      <c r="S15" s="134"/>
      <c r="T15" s="134"/>
    </row>
    <row r="16" spans="1:22" ht="12.75" customHeight="1" x14ac:dyDescent="0.2">
      <c r="A16" s="96">
        <v>9</v>
      </c>
      <c r="B16" s="5" t="s">
        <v>26</v>
      </c>
      <c r="C16" s="6" t="s">
        <v>10</v>
      </c>
      <c r="D16" s="86">
        <v>2</v>
      </c>
      <c r="E16" s="67">
        <f t="shared" si="0"/>
        <v>2</v>
      </c>
      <c r="F16" s="70">
        <f t="shared" si="1"/>
        <v>0.02</v>
      </c>
      <c r="G16" s="70">
        <f>IF(MAX(I16:T16)=0,"&lt;0.005",MAX(I16:T16))</f>
        <v>0.06</v>
      </c>
      <c r="H16" s="77">
        <f>IF(ISERROR(AVERAGE(I16:T16)),"&lt;0.0001",AVERAGE(I16:T16))</f>
        <v>0.04</v>
      </c>
      <c r="I16" s="106">
        <v>0.02</v>
      </c>
      <c r="J16" s="29"/>
      <c r="K16" s="29"/>
      <c r="L16" s="15"/>
      <c r="M16" s="15"/>
      <c r="N16" s="133"/>
      <c r="O16" s="134">
        <v>0.06</v>
      </c>
      <c r="P16" s="134"/>
      <c r="Q16" s="134"/>
      <c r="R16" s="134"/>
      <c r="S16" s="134"/>
      <c r="T16" s="134"/>
    </row>
    <row r="17" spans="1:20" x14ac:dyDescent="0.2">
      <c r="A17" s="96">
        <v>10</v>
      </c>
      <c r="B17" s="5" t="s">
        <v>27</v>
      </c>
      <c r="C17" s="6" t="s">
        <v>10</v>
      </c>
      <c r="D17" s="86">
        <v>2</v>
      </c>
      <c r="E17" s="2">
        <f t="shared" si="0"/>
        <v>2</v>
      </c>
      <c r="F17" s="131" t="s">
        <v>1</v>
      </c>
      <c r="G17" s="131" t="s">
        <v>1</v>
      </c>
      <c r="H17" s="131" t="s">
        <v>1</v>
      </c>
      <c r="I17" s="15" t="s">
        <v>1</v>
      </c>
      <c r="J17" s="29"/>
      <c r="K17" s="29"/>
      <c r="L17" s="15"/>
      <c r="M17" s="15"/>
      <c r="N17" s="133"/>
      <c r="O17" s="134" t="s">
        <v>1</v>
      </c>
      <c r="P17" s="134"/>
      <c r="Q17" s="134"/>
      <c r="R17" s="134"/>
      <c r="S17" s="134"/>
      <c r="T17" s="134"/>
    </row>
    <row r="18" spans="1:20" ht="12.75" customHeight="1" x14ac:dyDescent="0.2">
      <c r="A18" s="96">
        <v>11</v>
      </c>
      <c r="B18" s="3" t="s">
        <v>28</v>
      </c>
      <c r="C18" s="4" t="s">
        <v>10</v>
      </c>
      <c r="D18" s="85">
        <v>4</v>
      </c>
      <c r="E18" s="2">
        <f t="shared" si="0"/>
        <v>4</v>
      </c>
      <c r="F18" s="77">
        <v>0.01</v>
      </c>
      <c r="G18" s="70">
        <f t="shared" ref="G18:G27" si="2">IF(MAX(I18:U18)=0,"&lt;0.005",MAX(I18:U18))</f>
        <v>0.09</v>
      </c>
      <c r="H18" s="77">
        <v>0.04</v>
      </c>
      <c r="I18" s="120" t="s">
        <v>1</v>
      </c>
      <c r="J18" s="17"/>
      <c r="K18" s="17"/>
      <c r="L18" s="120">
        <v>0.09</v>
      </c>
      <c r="M18" s="120"/>
      <c r="N18" s="129"/>
      <c r="O18" s="130">
        <v>0.03</v>
      </c>
      <c r="P18" s="130"/>
      <c r="Q18" s="130"/>
      <c r="R18" s="130">
        <v>0.03</v>
      </c>
      <c r="S18" s="130"/>
      <c r="T18" s="130"/>
    </row>
    <row r="19" spans="1:20" ht="12.75" customHeight="1" x14ac:dyDescent="0.2">
      <c r="A19" s="96">
        <v>12</v>
      </c>
      <c r="B19" s="3" t="s">
        <v>29</v>
      </c>
      <c r="C19" s="4" t="s">
        <v>10</v>
      </c>
      <c r="D19" s="85">
        <v>4</v>
      </c>
      <c r="E19" s="2">
        <f t="shared" si="0"/>
        <v>4</v>
      </c>
      <c r="F19" s="103" t="str">
        <f>IF(MIN(I19:T19)=0,"&lt;0.0001",MIN(I19:T19))</f>
        <v>&lt;0.0001</v>
      </c>
      <c r="G19" s="140" t="s">
        <v>57</v>
      </c>
      <c r="H19" s="140" t="s">
        <v>57</v>
      </c>
      <c r="I19" s="17" t="s">
        <v>57</v>
      </c>
      <c r="J19" s="17"/>
      <c r="K19" s="17"/>
      <c r="L19" s="17" t="s">
        <v>57</v>
      </c>
      <c r="M19" s="11"/>
      <c r="N19" s="137"/>
      <c r="O19" s="130" t="s">
        <v>57</v>
      </c>
      <c r="P19" s="130"/>
      <c r="Q19" s="130"/>
      <c r="R19" s="130" t="s">
        <v>57</v>
      </c>
      <c r="S19" s="130"/>
      <c r="T19" s="130"/>
    </row>
    <row r="20" spans="1:20" ht="24.75" customHeight="1" x14ac:dyDescent="0.2">
      <c r="A20" s="96">
        <v>13</v>
      </c>
      <c r="B20" s="92" t="s">
        <v>62</v>
      </c>
      <c r="C20" s="90" t="s">
        <v>10</v>
      </c>
      <c r="D20" s="85">
        <v>4</v>
      </c>
      <c r="E20" s="2">
        <f t="shared" si="0"/>
        <v>4</v>
      </c>
      <c r="F20" s="103">
        <f t="shared" si="1"/>
        <v>0.19</v>
      </c>
      <c r="G20" s="70">
        <f>IF(MAX(I20:T20)=0,"&lt;0.005",MAX(I20:T20))</f>
        <v>0.83</v>
      </c>
      <c r="H20" s="77">
        <f>IF(ISERROR(AVERAGE(I20:T20)),"&lt;0.0001",AVERAGE(I20:T20))</f>
        <v>0.38749999999999996</v>
      </c>
      <c r="I20" s="120">
        <v>0.25</v>
      </c>
      <c r="J20" s="17"/>
      <c r="K20" s="17"/>
      <c r="L20" s="120">
        <v>0.28000000000000003</v>
      </c>
      <c r="M20" s="120"/>
      <c r="N20" s="129"/>
      <c r="O20" s="130">
        <v>0.83</v>
      </c>
      <c r="P20" s="130"/>
      <c r="Q20" s="130"/>
      <c r="R20" s="130">
        <v>0.19</v>
      </c>
      <c r="S20" s="130"/>
      <c r="T20" s="130"/>
    </row>
    <row r="21" spans="1:20" ht="12.75" customHeight="1" x14ac:dyDescent="0.2">
      <c r="A21" s="96">
        <v>14</v>
      </c>
      <c r="B21" s="93" t="s">
        <v>61</v>
      </c>
      <c r="C21" s="90" t="s">
        <v>10</v>
      </c>
      <c r="D21" s="85">
        <v>4</v>
      </c>
      <c r="E21" s="2">
        <f t="shared" si="0"/>
        <v>4</v>
      </c>
      <c r="F21" s="143" t="s">
        <v>65</v>
      </c>
      <c r="G21" s="70">
        <f t="shared" si="2"/>
        <v>0.8</v>
      </c>
      <c r="H21" s="77">
        <v>0.27500000000000002</v>
      </c>
      <c r="I21" s="17" t="s">
        <v>65</v>
      </c>
      <c r="J21" s="17"/>
      <c r="K21" s="17"/>
      <c r="L21" s="17" t="s">
        <v>65</v>
      </c>
      <c r="M21" s="17"/>
      <c r="N21" s="129"/>
      <c r="O21" s="130">
        <v>0.8</v>
      </c>
      <c r="P21" s="130"/>
      <c r="Q21" s="130"/>
      <c r="R21" s="130" t="s">
        <v>65</v>
      </c>
      <c r="S21" s="130"/>
      <c r="T21" s="130"/>
    </row>
    <row r="22" spans="1:20" ht="24.75" customHeight="1" x14ac:dyDescent="0.2">
      <c r="A22" s="96">
        <v>15</v>
      </c>
      <c r="B22" s="5" t="s">
        <v>17</v>
      </c>
      <c r="C22" s="6" t="s">
        <v>63</v>
      </c>
      <c r="D22" s="86">
        <v>2</v>
      </c>
      <c r="E22" s="2">
        <f t="shared" si="0"/>
        <v>2</v>
      </c>
      <c r="F22" s="143" t="s">
        <v>69</v>
      </c>
      <c r="G22" s="70" t="str">
        <f>IF(MAX(I22:U22)=0,"&lt;0.2",MAX(I22:U22))</f>
        <v>&lt;0.2</v>
      </c>
      <c r="H22" s="77" t="str">
        <f>IF(ISERROR(AVERAGE(I22:T22)),"&lt;0.2",AVERAGE(I22:T22))</f>
        <v>&lt;0.2</v>
      </c>
      <c r="I22" s="15" t="s">
        <v>69</v>
      </c>
      <c r="J22" s="29"/>
      <c r="K22" s="29"/>
      <c r="L22" s="15"/>
      <c r="M22" s="15"/>
      <c r="N22" s="133"/>
      <c r="O22" s="134" t="s">
        <v>69</v>
      </c>
      <c r="P22" s="134"/>
      <c r="Q22" s="134"/>
      <c r="R22" s="134"/>
      <c r="S22" s="134"/>
      <c r="T22" s="134"/>
    </row>
    <row r="23" spans="1:20" ht="12.75" customHeight="1" x14ac:dyDescent="0.2">
      <c r="A23" s="96">
        <v>16</v>
      </c>
      <c r="B23" s="5" t="s">
        <v>14</v>
      </c>
      <c r="C23" s="6" t="s">
        <v>10</v>
      </c>
      <c r="D23" s="86">
        <v>2</v>
      </c>
      <c r="E23" s="2">
        <f t="shared" si="0"/>
        <v>2</v>
      </c>
      <c r="F23" s="131" t="s">
        <v>1</v>
      </c>
      <c r="G23" s="131" t="s">
        <v>1</v>
      </c>
      <c r="H23" s="131" t="s">
        <v>1</v>
      </c>
      <c r="I23" s="29" t="s">
        <v>1</v>
      </c>
      <c r="J23" s="29"/>
      <c r="K23" s="29"/>
      <c r="L23" s="15"/>
      <c r="M23" s="15"/>
      <c r="N23" s="133"/>
      <c r="O23" s="134" t="s">
        <v>1</v>
      </c>
      <c r="P23" s="134"/>
      <c r="Q23" s="134"/>
      <c r="R23" s="134"/>
      <c r="S23" s="134"/>
      <c r="T23" s="134"/>
    </row>
    <row r="24" spans="1:20" ht="24.75" customHeight="1" x14ac:dyDescent="0.2">
      <c r="A24" s="96">
        <v>17</v>
      </c>
      <c r="B24" s="5" t="s">
        <v>19</v>
      </c>
      <c r="C24" s="6" t="s">
        <v>63</v>
      </c>
      <c r="D24" s="86">
        <v>2</v>
      </c>
      <c r="E24" s="2">
        <f t="shared" si="0"/>
        <v>2</v>
      </c>
      <c r="F24" s="143" t="s">
        <v>70</v>
      </c>
      <c r="G24" s="143" t="s">
        <v>70</v>
      </c>
      <c r="H24" s="143" t="s">
        <v>70</v>
      </c>
      <c r="I24" s="15" t="s">
        <v>70</v>
      </c>
      <c r="J24" s="29"/>
      <c r="K24" s="29"/>
      <c r="L24" s="15"/>
      <c r="M24" s="15"/>
      <c r="N24" s="133"/>
      <c r="O24" s="134" t="s">
        <v>70</v>
      </c>
      <c r="P24" s="134"/>
      <c r="Q24" s="134"/>
      <c r="R24" s="134"/>
      <c r="S24" s="134"/>
      <c r="T24" s="134"/>
    </row>
    <row r="25" spans="1:20" ht="12.75" customHeight="1" x14ac:dyDescent="0.2">
      <c r="A25" s="96">
        <v>18</v>
      </c>
      <c r="B25" s="5" t="s">
        <v>30</v>
      </c>
      <c r="C25" s="6" t="s">
        <v>10</v>
      </c>
      <c r="D25" s="86">
        <v>2</v>
      </c>
      <c r="E25" s="2">
        <f t="shared" si="0"/>
        <v>2</v>
      </c>
      <c r="F25" s="131" t="s">
        <v>1</v>
      </c>
      <c r="G25" s="131" t="s">
        <v>1</v>
      </c>
      <c r="H25" s="131" t="s">
        <v>1</v>
      </c>
      <c r="I25" s="29" t="s">
        <v>1</v>
      </c>
      <c r="J25" s="29"/>
      <c r="K25" s="29"/>
      <c r="L25" s="15"/>
      <c r="M25" s="15"/>
      <c r="N25" s="133"/>
      <c r="O25" s="134" t="s">
        <v>1</v>
      </c>
      <c r="P25" s="134"/>
      <c r="Q25" s="134"/>
      <c r="R25" s="134"/>
      <c r="S25" s="134"/>
      <c r="T25" s="134"/>
    </row>
    <row r="26" spans="1:20" ht="12.75" customHeight="1" x14ac:dyDescent="0.2">
      <c r="A26" s="96">
        <v>19</v>
      </c>
      <c r="B26" s="3" t="s">
        <v>15</v>
      </c>
      <c r="C26" s="4" t="s">
        <v>10</v>
      </c>
      <c r="D26" s="85">
        <v>4</v>
      </c>
      <c r="E26" s="2">
        <f t="shared" si="0"/>
        <v>4</v>
      </c>
      <c r="F26" s="77">
        <f t="shared" si="1"/>
        <v>5000</v>
      </c>
      <c r="G26" s="70">
        <f>IF(MAX(I26:T26)=0,"&lt;0.005",MAX(I26:T26))</f>
        <v>23700</v>
      </c>
      <c r="H26" s="77">
        <f>IF(ISERROR(AVERAGE(I26:T26)),"&lt;0.0001",AVERAGE(I26:T26))</f>
        <v>12520</v>
      </c>
      <c r="I26" s="117">
        <v>16000</v>
      </c>
      <c r="J26" s="80"/>
      <c r="K26" s="80"/>
      <c r="L26" s="117">
        <v>5380</v>
      </c>
      <c r="M26" s="100"/>
      <c r="N26" s="135"/>
      <c r="O26" s="136">
        <v>5000</v>
      </c>
      <c r="P26" s="136"/>
      <c r="Q26" s="136"/>
      <c r="R26" s="136">
        <v>23700</v>
      </c>
      <c r="S26" s="136"/>
      <c r="T26" s="136"/>
    </row>
    <row r="27" spans="1:20" ht="12.75" customHeight="1" x14ac:dyDescent="0.2">
      <c r="A27" s="96">
        <v>20</v>
      </c>
      <c r="B27" s="3" t="s">
        <v>16</v>
      </c>
      <c r="C27" s="4" t="s">
        <v>10</v>
      </c>
      <c r="D27" s="85">
        <v>4</v>
      </c>
      <c r="E27" s="2">
        <f t="shared" si="0"/>
        <v>4</v>
      </c>
      <c r="F27" s="141" t="s">
        <v>66</v>
      </c>
      <c r="G27" s="70">
        <f t="shared" si="2"/>
        <v>3</v>
      </c>
      <c r="H27" s="77">
        <v>1.75</v>
      </c>
      <c r="I27" s="80" t="s">
        <v>66</v>
      </c>
      <c r="J27" s="80"/>
      <c r="K27" s="80"/>
      <c r="L27" s="117">
        <v>2</v>
      </c>
      <c r="M27" s="117"/>
      <c r="N27" s="139"/>
      <c r="O27" s="136">
        <v>3</v>
      </c>
      <c r="P27" s="136"/>
      <c r="Q27" s="136"/>
      <c r="R27" s="136" t="s">
        <v>66</v>
      </c>
      <c r="S27" s="136"/>
      <c r="T27" s="136"/>
    </row>
    <row r="28" spans="1:20" ht="26.25" customHeight="1" x14ac:dyDescent="0.2">
      <c r="A28" s="96">
        <v>21</v>
      </c>
      <c r="B28" s="5" t="s">
        <v>18</v>
      </c>
      <c r="C28" s="6" t="s">
        <v>63</v>
      </c>
      <c r="D28" s="86">
        <v>2</v>
      </c>
      <c r="E28" s="2">
        <f t="shared" si="0"/>
        <v>2</v>
      </c>
      <c r="F28" s="143" t="s">
        <v>67</v>
      </c>
      <c r="G28" s="143" t="s">
        <v>67</v>
      </c>
      <c r="H28" s="143" t="s">
        <v>67</v>
      </c>
      <c r="I28" s="29" t="s">
        <v>67</v>
      </c>
      <c r="J28" s="29"/>
      <c r="K28" s="29"/>
      <c r="L28" s="15"/>
      <c r="M28" s="15"/>
      <c r="N28" s="133"/>
      <c r="O28" s="134" t="s">
        <v>67</v>
      </c>
      <c r="P28" s="134"/>
      <c r="Q28" s="134"/>
      <c r="R28" s="134"/>
      <c r="S28" s="134"/>
      <c r="T28" s="134"/>
    </row>
    <row r="29" spans="1:20" ht="12.75" customHeight="1" x14ac:dyDescent="0.2">
      <c r="A29" s="96">
        <v>22</v>
      </c>
      <c r="B29" s="5" t="s">
        <v>31</v>
      </c>
      <c r="C29" s="6" t="s">
        <v>10</v>
      </c>
      <c r="D29" s="86">
        <v>2</v>
      </c>
      <c r="E29" s="67">
        <f t="shared" si="0"/>
        <v>2</v>
      </c>
      <c r="F29" s="131" t="s">
        <v>1</v>
      </c>
      <c r="G29" s="131" t="s">
        <v>1</v>
      </c>
      <c r="H29" s="131" t="s">
        <v>1</v>
      </c>
      <c r="I29" s="106" t="s">
        <v>1</v>
      </c>
      <c r="J29" s="29"/>
      <c r="K29" s="29"/>
      <c r="L29" s="15"/>
      <c r="M29" s="15"/>
      <c r="N29" s="133"/>
      <c r="O29" s="134" t="s">
        <v>1</v>
      </c>
      <c r="P29" s="134"/>
      <c r="Q29" s="134"/>
      <c r="R29" s="134"/>
      <c r="S29" s="134"/>
      <c r="T29" s="134"/>
    </row>
    <row r="30" spans="1:20" ht="12.75" customHeight="1" x14ac:dyDescent="0.2">
      <c r="A30" s="96">
        <v>23</v>
      </c>
      <c r="B30" s="1" t="s">
        <v>13</v>
      </c>
      <c r="C30" s="2" t="s">
        <v>13</v>
      </c>
      <c r="D30" s="87">
        <v>12</v>
      </c>
      <c r="E30" s="67">
        <f t="shared" si="0"/>
        <v>12</v>
      </c>
      <c r="F30" s="102">
        <f t="shared" si="1"/>
        <v>6.9</v>
      </c>
      <c r="G30" s="70">
        <f>IF(MAX(I30:T30)=0,"&lt;0.005",MAX(I30:T30))</f>
        <v>7.5</v>
      </c>
      <c r="H30" s="77">
        <f>IF(ISERROR(AVERAGE(I30:T30)),"&lt;0.0001",AVERAGE(I30:T30))</f>
        <v>7.2416666666666671</v>
      </c>
      <c r="I30" s="14">
        <v>7.3</v>
      </c>
      <c r="J30" s="14">
        <v>7.3</v>
      </c>
      <c r="K30" s="14">
        <v>7.4</v>
      </c>
      <c r="L30" s="14">
        <v>7.2</v>
      </c>
      <c r="M30" s="14">
        <v>6.9</v>
      </c>
      <c r="N30" s="14">
        <v>7.3</v>
      </c>
      <c r="O30" s="142">
        <v>7.3</v>
      </c>
      <c r="P30" s="142">
        <v>7.5</v>
      </c>
      <c r="Q30" s="142">
        <v>7.1</v>
      </c>
      <c r="R30" s="142">
        <v>7.2</v>
      </c>
      <c r="S30" s="14">
        <v>7.2</v>
      </c>
      <c r="T30" s="14">
        <v>7.2</v>
      </c>
    </row>
    <row r="31" spans="1:20" ht="12.75" customHeight="1" x14ac:dyDescent="0.2">
      <c r="A31" s="95"/>
      <c r="B31" s="27"/>
      <c r="C31" s="22"/>
      <c r="D31" s="88"/>
      <c r="E31" s="22"/>
      <c r="F31" s="71"/>
      <c r="G31" s="71"/>
      <c r="H31" s="71"/>
      <c r="I31" s="23"/>
      <c r="J31" s="23"/>
      <c r="K31" s="23"/>
      <c r="L31" s="24"/>
      <c r="M31" s="26"/>
      <c r="N31" s="25"/>
      <c r="O31" s="25"/>
      <c r="P31" s="25"/>
      <c r="Q31" s="25"/>
      <c r="R31" s="25"/>
      <c r="S31" s="25"/>
      <c r="T31" s="25"/>
    </row>
    <row r="32" spans="1:20" ht="12.75" customHeight="1" x14ac:dyDescent="0.2">
      <c r="B32" s="58" t="s">
        <v>36</v>
      </c>
      <c r="D32" s="89"/>
      <c r="E32" s="57"/>
      <c r="M32" s="121"/>
      <c r="O32" s="30">
        <v>0.01</v>
      </c>
    </row>
    <row r="33" spans="2:15" ht="12.75" customHeight="1" x14ac:dyDescent="0.2">
      <c r="B33" s="7" t="s">
        <v>35</v>
      </c>
      <c r="E33" s="159"/>
      <c r="F33" s="159"/>
      <c r="O33" s="30">
        <v>1E-3</v>
      </c>
    </row>
    <row r="34" spans="2:15" ht="12.75" customHeight="1" x14ac:dyDescent="0.2">
      <c r="B34" s="8" t="s">
        <v>33</v>
      </c>
      <c r="N34" s="30">
        <v>1</v>
      </c>
      <c r="O34" s="30">
        <v>0.1</v>
      </c>
    </row>
    <row r="35" spans="2:15" ht="12.75" customHeight="1" x14ac:dyDescent="0.2">
      <c r="B35" s="9" t="s">
        <v>34</v>
      </c>
      <c r="N35" s="30">
        <v>1</v>
      </c>
      <c r="O35" s="31">
        <v>0.1</v>
      </c>
    </row>
    <row r="36" spans="2:15" x14ac:dyDescent="0.2">
      <c r="O36" s="31">
        <v>0.1</v>
      </c>
    </row>
    <row r="38" spans="2:15" ht="15.75" customHeight="1" x14ac:dyDescent="0.2"/>
    <row r="39" spans="2:15" ht="12.75" customHeight="1" x14ac:dyDescent="0.2"/>
  </sheetData>
  <sheetProtection algorithmName="SHA-512" hashValue="QD7dO4GOwdJB8OKaxjh/sXwFxYUkAzTGl8/WaLlQVUjhBdD34pGy6qA2uIEcVgaXCWECaj1uN1ZwHCdpzCe5Cg==" saltValue="BKiH+yk4KvewsM2lErHncQ==" spinCount="100000" sheet="1" objects="1" scenarios="1"/>
  <mergeCells count="10">
    <mergeCell ref="H6:H7"/>
    <mergeCell ref="D6:D7"/>
    <mergeCell ref="B5:S5"/>
    <mergeCell ref="G6:G7"/>
    <mergeCell ref="A6:A7"/>
    <mergeCell ref="E33:F33"/>
    <mergeCell ref="B6:B7"/>
    <mergeCell ref="C6:C7"/>
    <mergeCell ref="E6:E7"/>
    <mergeCell ref="F6:F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election activeCell="V8" sqref="V8:AD24"/>
    </sheetView>
  </sheetViews>
  <sheetFormatPr defaultColWidth="11.42578125" defaultRowHeight="12.75" outlineLevelCol="1" x14ac:dyDescent="0.2"/>
  <cols>
    <col min="1" max="1" width="3.140625" style="84" customWidth="1"/>
    <col min="2" max="2" width="22.140625" style="30" customWidth="1"/>
    <col min="3" max="3" width="8.42578125" style="30" customWidth="1"/>
    <col min="4" max="4" width="13" style="84" customWidth="1"/>
    <col min="5" max="5" width="8.140625" style="30" customWidth="1"/>
    <col min="6" max="7" width="13.140625" style="68" customWidth="1"/>
    <col min="8" max="8" width="8.85546875" style="68" customWidth="1"/>
    <col min="9" max="9" width="10.140625" style="30" hidden="1" customWidth="1" outlineLevel="1"/>
    <col min="10" max="14" width="8" style="30" hidden="1" customWidth="1" outlineLevel="1"/>
    <col min="15" max="15" width="10.140625" style="30" hidden="1" customWidth="1" outlineLevel="1"/>
    <col min="16" max="16" width="9.85546875" style="30" hidden="1" customWidth="1" outlineLevel="1"/>
    <col min="17" max="17" width="10.140625" style="30" hidden="1" customWidth="1" outlineLevel="1"/>
    <col min="18" max="18" width="11.140625" style="30" hidden="1" customWidth="1" outlineLevel="1"/>
    <col min="19" max="20" width="10.140625" style="30" hidden="1" customWidth="1" outlineLevel="1"/>
    <col min="21" max="21" width="11.42578125" collapsed="1"/>
  </cols>
  <sheetData>
    <row r="1" spans="1:22" ht="18" customHeight="1" x14ac:dyDescent="0.25">
      <c r="A1" s="95"/>
      <c r="B1" s="127" t="s">
        <v>159</v>
      </c>
      <c r="C1" s="127"/>
      <c r="D1" s="127"/>
      <c r="E1" s="127"/>
      <c r="F1" s="127"/>
      <c r="G1" s="127"/>
      <c r="H1" s="127"/>
      <c r="I1" s="127"/>
      <c r="J1" s="127"/>
      <c r="K1" s="127"/>
      <c r="L1" s="127"/>
    </row>
    <row r="2" spans="1:22" ht="18" customHeight="1" x14ac:dyDescent="0.25">
      <c r="A2" s="95"/>
      <c r="B2" s="128" t="s">
        <v>58</v>
      </c>
      <c r="C2" s="82"/>
      <c r="D2" s="83"/>
      <c r="E2" s="82"/>
      <c r="F2" s="82"/>
      <c r="G2" s="82"/>
      <c r="H2" s="82"/>
      <c r="I2" s="82"/>
      <c r="J2" s="82"/>
      <c r="K2" s="82"/>
      <c r="L2" s="82"/>
    </row>
    <row r="3" spans="1:22" ht="12.75" customHeight="1" x14ac:dyDescent="0.2">
      <c r="A3" s="95"/>
      <c r="B3" s="55" t="s">
        <v>38</v>
      </c>
    </row>
    <row r="4" spans="1:22" ht="12.75" customHeight="1" x14ac:dyDescent="0.2">
      <c r="B4" s="56" t="s">
        <v>3</v>
      </c>
      <c r="F4" s="69"/>
    </row>
    <row r="5" spans="1:22" ht="27.75" customHeight="1" x14ac:dyDescent="0.2">
      <c r="A5" s="95"/>
      <c r="B5" s="165" t="s">
        <v>54</v>
      </c>
      <c r="C5" s="166"/>
      <c r="D5" s="166"/>
      <c r="E5" s="166"/>
      <c r="F5" s="166"/>
      <c r="G5" s="166"/>
      <c r="H5" s="166"/>
      <c r="I5" s="166"/>
      <c r="J5" s="166"/>
      <c r="K5" s="166"/>
      <c r="L5" s="166"/>
      <c r="M5" s="166"/>
      <c r="N5" s="166"/>
      <c r="O5" s="166"/>
      <c r="P5" s="166"/>
      <c r="Q5" s="166"/>
      <c r="R5" s="166"/>
      <c r="S5" s="166"/>
      <c r="T5" s="94"/>
    </row>
    <row r="6" spans="1:22" ht="12.75" customHeight="1" x14ac:dyDescent="0.2">
      <c r="A6" s="163" t="s">
        <v>59</v>
      </c>
      <c r="B6" s="160" t="s">
        <v>5</v>
      </c>
      <c r="C6" s="160" t="s">
        <v>6</v>
      </c>
      <c r="D6" s="164" t="s">
        <v>60</v>
      </c>
      <c r="E6" s="160" t="s">
        <v>37</v>
      </c>
      <c r="F6" s="162" t="s">
        <v>7</v>
      </c>
      <c r="G6" s="162" t="s">
        <v>9</v>
      </c>
      <c r="H6" s="162" t="s">
        <v>8</v>
      </c>
      <c r="I6" s="110">
        <v>42023</v>
      </c>
      <c r="J6" s="10">
        <v>42051</v>
      </c>
      <c r="K6" s="10">
        <v>42072</v>
      </c>
      <c r="L6" s="10">
        <v>42104</v>
      </c>
      <c r="M6" s="10">
        <v>42142</v>
      </c>
      <c r="N6" s="10">
        <v>42172</v>
      </c>
      <c r="O6" s="110">
        <v>42191</v>
      </c>
      <c r="P6" s="110">
        <v>42230</v>
      </c>
      <c r="Q6" s="110">
        <v>42258</v>
      </c>
      <c r="R6" s="110">
        <v>42289</v>
      </c>
      <c r="S6" s="110">
        <v>42317</v>
      </c>
      <c r="T6" s="110">
        <v>42349</v>
      </c>
      <c r="U6" s="115"/>
      <c r="V6" s="115"/>
    </row>
    <row r="7" spans="1:22" ht="12.75" customHeight="1" x14ac:dyDescent="0.2">
      <c r="A7" s="161"/>
      <c r="B7" s="161"/>
      <c r="C7" s="161"/>
      <c r="D7" s="161"/>
      <c r="E7" s="161"/>
      <c r="F7" s="161"/>
      <c r="G7" s="161"/>
      <c r="H7" s="161"/>
      <c r="I7" s="98" t="s">
        <v>77</v>
      </c>
      <c r="J7" s="98" t="s">
        <v>79</v>
      </c>
      <c r="K7" s="98" t="s">
        <v>93</v>
      </c>
      <c r="L7" s="108" t="s">
        <v>101</v>
      </c>
      <c r="M7" s="10" t="s">
        <v>109</v>
      </c>
      <c r="N7" s="10" t="s">
        <v>117</v>
      </c>
      <c r="O7" s="108" t="s">
        <v>126</v>
      </c>
      <c r="P7" s="108" t="s">
        <v>134</v>
      </c>
      <c r="Q7" s="108" t="s">
        <v>142</v>
      </c>
      <c r="R7" s="108" t="s">
        <v>150</v>
      </c>
      <c r="S7" s="108" t="s">
        <v>158</v>
      </c>
      <c r="T7" s="108" t="s">
        <v>160</v>
      </c>
      <c r="U7" s="125"/>
      <c r="V7" s="126"/>
    </row>
    <row r="8" spans="1:22" ht="12.75" customHeight="1" x14ac:dyDescent="0.2">
      <c r="A8" s="96">
        <v>1</v>
      </c>
      <c r="B8" s="3" t="s">
        <v>20</v>
      </c>
      <c r="C8" s="4" t="s">
        <v>10</v>
      </c>
      <c r="D8" s="85">
        <v>4</v>
      </c>
      <c r="E8" s="67">
        <f t="shared" ref="E8:E30" si="0">COUNTA(I8:T8)</f>
        <v>4</v>
      </c>
      <c r="F8" s="102">
        <f>IF(MIN(I8:T8)=0,"&lt;5",MIN(I8:T8))</f>
        <v>87</v>
      </c>
      <c r="G8" s="70">
        <f>IF(MAX(I8:T8)=0,"&lt;5",MAX(I8:T8))</f>
        <v>150</v>
      </c>
      <c r="H8" s="77">
        <f>IF(ISERROR(AVERAGE(I8:T8)),"&lt;5",AVERAGE(I8:T8))</f>
        <v>110</v>
      </c>
      <c r="I8" s="117">
        <v>110</v>
      </c>
      <c r="J8" s="80"/>
      <c r="K8" s="80"/>
      <c r="L8" s="13">
        <v>93</v>
      </c>
      <c r="M8" s="13"/>
      <c r="N8" s="132"/>
      <c r="O8" s="130">
        <v>150</v>
      </c>
      <c r="P8" s="130"/>
      <c r="Q8" s="130"/>
      <c r="R8" s="130">
        <v>87</v>
      </c>
      <c r="S8" s="130"/>
      <c r="T8" s="130"/>
    </row>
    <row r="9" spans="1:22" ht="12.75" customHeight="1" x14ac:dyDescent="0.2">
      <c r="A9" s="96">
        <v>2</v>
      </c>
      <c r="B9" s="54" t="s">
        <v>21</v>
      </c>
      <c r="C9" s="6" t="s">
        <v>10</v>
      </c>
      <c r="D9" s="86">
        <v>2</v>
      </c>
      <c r="E9" s="67">
        <f t="shared" si="0"/>
        <v>2</v>
      </c>
      <c r="F9" s="131" t="s">
        <v>65</v>
      </c>
      <c r="G9" s="131" t="s">
        <v>65</v>
      </c>
      <c r="H9" s="131" t="s">
        <v>65</v>
      </c>
      <c r="I9" s="29" t="s">
        <v>65</v>
      </c>
      <c r="J9" s="29"/>
      <c r="K9" s="29"/>
      <c r="L9" s="15"/>
      <c r="M9" s="15"/>
      <c r="N9" s="133"/>
      <c r="O9" s="134" t="s">
        <v>65</v>
      </c>
      <c r="P9" s="134"/>
      <c r="Q9" s="134"/>
      <c r="R9" s="134"/>
      <c r="S9" s="134"/>
      <c r="T9" s="134"/>
    </row>
    <row r="10" spans="1:22" ht="12.75" customHeight="1" x14ac:dyDescent="0.2">
      <c r="A10" s="96">
        <v>3</v>
      </c>
      <c r="B10" s="5" t="s">
        <v>22</v>
      </c>
      <c r="C10" s="6" t="s">
        <v>10</v>
      </c>
      <c r="D10" s="86">
        <v>2</v>
      </c>
      <c r="E10" s="67">
        <f t="shared" si="0"/>
        <v>2</v>
      </c>
      <c r="F10" s="102" t="s">
        <v>1</v>
      </c>
      <c r="G10" s="70" t="s">
        <v>1</v>
      </c>
      <c r="H10" s="77" t="s">
        <v>1</v>
      </c>
      <c r="I10" s="15" t="s">
        <v>1</v>
      </c>
      <c r="J10" s="29"/>
      <c r="K10" s="29"/>
      <c r="L10" s="15"/>
      <c r="M10" s="15"/>
      <c r="N10" s="133"/>
      <c r="O10" s="134" t="s">
        <v>1</v>
      </c>
      <c r="P10" s="134"/>
      <c r="Q10" s="134"/>
      <c r="R10" s="134"/>
      <c r="S10" s="134"/>
      <c r="T10" s="134"/>
    </row>
    <row r="11" spans="1:22" ht="12.75" customHeight="1" x14ac:dyDescent="0.2">
      <c r="A11" s="96">
        <v>4</v>
      </c>
      <c r="B11" s="5" t="s">
        <v>23</v>
      </c>
      <c r="C11" s="6" t="s">
        <v>10</v>
      </c>
      <c r="D11" s="86">
        <v>2</v>
      </c>
      <c r="E11" s="67">
        <f t="shared" si="0"/>
        <v>2</v>
      </c>
      <c r="F11" s="131" t="s">
        <v>65</v>
      </c>
      <c r="G11" s="131" t="s">
        <v>65</v>
      </c>
      <c r="H11" s="131" t="s">
        <v>65</v>
      </c>
      <c r="I11" s="15" t="s">
        <v>65</v>
      </c>
      <c r="J11" s="29"/>
      <c r="K11" s="29"/>
      <c r="L11" s="15"/>
      <c r="M11" s="15"/>
      <c r="N11" s="133"/>
      <c r="O11" s="134" t="s">
        <v>65</v>
      </c>
      <c r="P11" s="134"/>
      <c r="Q11" s="134"/>
      <c r="R11" s="134"/>
      <c r="S11" s="134"/>
      <c r="T11" s="134"/>
    </row>
    <row r="12" spans="1:22" ht="12.75" customHeight="1" x14ac:dyDescent="0.2">
      <c r="A12" s="96">
        <v>5</v>
      </c>
      <c r="B12" s="5" t="s">
        <v>24</v>
      </c>
      <c r="C12" s="6" t="s">
        <v>10</v>
      </c>
      <c r="D12" s="86">
        <v>2</v>
      </c>
      <c r="E12" s="67">
        <f t="shared" si="0"/>
        <v>2</v>
      </c>
      <c r="F12" s="131" t="s">
        <v>119</v>
      </c>
      <c r="G12" s="70" t="str">
        <f>IF(MAX(I12:T12)=0,"&lt;0.01",MAX(I12:T12))</f>
        <v>&lt;0.01</v>
      </c>
      <c r="H12" s="141" t="s">
        <v>161</v>
      </c>
      <c r="I12" s="15" t="s">
        <v>1</v>
      </c>
      <c r="J12" s="29"/>
      <c r="K12" s="29"/>
      <c r="L12" s="15"/>
      <c r="M12" s="15"/>
      <c r="N12" s="133"/>
      <c r="O12" s="134" t="s">
        <v>119</v>
      </c>
      <c r="P12" s="134"/>
      <c r="Q12" s="134"/>
      <c r="R12" s="134"/>
      <c r="S12" s="134"/>
      <c r="T12" s="134"/>
    </row>
    <row r="13" spans="1:22" ht="12.75" customHeight="1" x14ac:dyDescent="0.2">
      <c r="A13" s="96">
        <v>6</v>
      </c>
      <c r="B13" s="5" t="s">
        <v>32</v>
      </c>
      <c r="C13" s="6" t="s">
        <v>10</v>
      </c>
      <c r="D13" s="86">
        <v>2</v>
      </c>
      <c r="E13" s="67">
        <f t="shared" si="0"/>
        <v>2</v>
      </c>
      <c r="F13" s="102" t="s">
        <v>1</v>
      </c>
      <c r="G13" s="70" t="s">
        <v>1</v>
      </c>
      <c r="H13" s="77" t="s">
        <v>1</v>
      </c>
      <c r="I13" s="106" t="s">
        <v>1</v>
      </c>
      <c r="J13" s="29"/>
      <c r="K13" s="29"/>
      <c r="L13" s="15"/>
      <c r="M13" s="15"/>
      <c r="N13" s="133"/>
      <c r="O13" s="134" t="s">
        <v>1</v>
      </c>
      <c r="P13" s="134"/>
      <c r="Q13" s="134"/>
      <c r="R13" s="134"/>
      <c r="S13" s="134"/>
      <c r="T13" s="134"/>
    </row>
    <row r="14" spans="1:22" ht="12.75" customHeight="1" x14ac:dyDescent="0.2">
      <c r="A14" s="96">
        <v>7</v>
      </c>
      <c r="B14" s="3" t="s">
        <v>11</v>
      </c>
      <c r="C14" s="4" t="s">
        <v>12</v>
      </c>
      <c r="D14" s="85">
        <v>4</v>
      </c>
      <c r="E14" s="67">
        <f t="shared" si="0"/>
        <v>4</v>
      </c>
      <c r="F14" s="102">
        <f>IF(MIN(I14:T14)=0,"&lt;0.005",MIN(I14:T14))</f>
        <v>480</v>
      </c>
      <c r="G14" s="70">
        <f>IF(MAX(I14:T14)=0,"&lt;0.005",MAX(I14:T14))</f>
        <v>980</v>
      </c>
      <c r="H14" s="77">
        <f>IF(ISERROR(AVERAGE(I14:T14)),"&lt;0.0001",AVERAGE(I14:T14))</f>
        <v>610</v>
      </c>
      <c r="I14" s="117">
        <v>480</v>
      </c>
      <c r="J14" s="80"/>
      <c r="K14" s="80"/>
      <c r="L14" s="100">
        <v>500</v>
      </c>
      <c r="M14" s="100"/>
      <c r="N14" s="135"/>
      <c r="O14" s="136">
        <v>980</v>
      </c>
      <c r="P14" s="136"/>
      <c r="Q14" s="136"/>
      <c r="R14" s="136">
        <v>480</v>
      </c>
      <c r="S14" s="136"/>
      <c r="T14" s="136"/>
    </row>
    <row r="15" spans="1:22" ht="12.75" customHeight="1" x14ac:dyDescent="0.2">
      <c r="A15" s="96">
        <v>8</v>
      </c>
      <c r="B15" s="5" t="s">
        <v>25</v>
      </c>
      <c r="C15" s="6" t="s">
        <v>10</v>
      </c>
      <c r="D15" s="86">
        <v>2</v>
      </c>
      <c r="E15" s="67">
        <f t="shared" si="0"/>
        <v>2</v>
      </c>
      <c r="F15" s="102" t="s">
        <v>1</v>
      </c>
      <c r="G15" s="70" t="s">
        <v>1</v>
      </c>
      <c r="H15" s="77" t="s">
        <v>1</v>
      </c>
      <c r="I15" s="29" t="s">
        <v>1</v>
      </c>
      <c r="J15" s="29"/>
      <c r="K15" s="29"/>
      <c r="L15" s="15"/>
      <c r="M15" s="15"/>
      <c r="N15" s="133"/>
      <c r="O15" s="134" t="s">
        <v>1</v>
      </c>
      <c r="P15" s="134"/>
      <c r="Q15" s="134"/>
      <c r="R15" s="134"/>
      <c r="S15" s="134"/>
      <c r="T15" s="134"/>
    </row>
    <row r="16" spans="1:22" ht="12.75" customHeight="1" x14ac:dyDescent="0.2">
      <c r="A16" s="96">
        <v>9</v>
      </c>
      <c r="B16" s="5" t="s">
        <v>26</v>
      </c>
      <c r="C16" s="6" t="s">
        <v>10</v>
      </c>
      <c r="D16" s="86">
        <v>2</v>
      </c>
      <c r="E16" s="67">
        <f t="shared" si="0"/>
        <v>2</v>
      </c>
      <c r="F16" s="70">
        <f>IF(MIN(I16:T16)=0,"&lt;0.005",MIN(I16:T16))</f>
        <v>0.01</v>
      </c>
      <c r="G16" s="70">
        <f>IF(MAX(I16:T16)=0,"&lt;0.005",MAX(I16:T16))</f>
        <v>0.05</v>
      </c>
      <c r="H16" s="77">
        <f>IF(ISERROR(AVERAGE(I16:T16)),"&lt;0.0001",AVERAGE(I16:T16))</f>
        <v>3.0000000000000002E-2</v>
      </c>
      <c r="I16" s="106">
        <v>0.01</v>
      </c>
      <c r="J16" s="29"/>
      <c r="K16" s="29"/>
      <c r="L16" s="15"/>
      <c r="M16" s="15"/>
      <c r="N16" s="133"/>
      <c r="O16" s="134">
        <v>0.05</v>
      </c>
      <c r="P16" s="134"/>
      <c r="Q16" s="134"/>
      <c r="R16" s="134"/>
      <c r="S16" s="134"/>
      <c r="T16" s="134"/>
    </row>
    <row r="17" spans="1:21" x14ac:dyDescent="0.2">
      <c r="A17" s="96">
        <v>10</v>
      </c>
      <c r="B17" s="5" t="s">
        <v>27</v>
      </c>
      <c r="C17" s="6" t="s">
        <v>10</v>
      </c>
      <c r="D17" s="86">
        <v>2</v>
      </c>
      <c r="E17" s="67">
        <f t="shared" si="0"/>
        <v>2</v>
      </c>
      <c r="F17" s="131" t="s">
        <v>1</v>
      </c>
      <c r="G17" s="131" t="s">
        <v>1</v>
      </c>
      <c r="H17" s="131" t="s">
        <v>1</v>
      </c>
      <c r="I17" s="15" t="s">
        <v>1</v>
      </c>
      <c r="J17" s="29"/>
      <c r="K17" s="29"/>
      <c r="L17" s="15"/>
      <c r="M17" s="15"/>
      <c r="N17" s="133"/>
      <c r="O17" s="134" t="s">
        <v>1</v>
      </c>
      <c r="P17" s="134"/>
      <c r="Q17" s="134"/>
      <c r="R17" s="134"/>
      <c r="S17" s="134"/>
      <c r="T17" s="134"/>
    </row>
    <row r="18" spans="1:21" ht="12.75" customHeight="1" x14ac:dyDescent="0.2">
      <c r="A18" s="96">
        <v>11</v>
      </c>
      <c r="B18" s="3" t="s">
        <v>28</v>
      </c>
      <c r="C18" s="4" t="s">
        <v>10</v>
      </c>
      <c r="D18" s="85">
        <v>4</v>
      </c>
      <c r="E18" s="67">
        <f t="shared" si="0"/>
        <v>4</v>
      </c>
      <c r="F18" s="70">
        <f>IF(MIN(I18:T18)=0,"&lt;0.005",MIN(I18:T18))</f>
        <v>0.02</v>
      </c>
      <c r="G18" s="70">
        <f>IF(MAX(I18:T18)=0,"&lt;0.005",MAX(I18:T18))</f>
        <v>0.1</v>
      </c>
      <c r="H18" s="77">
        <f>IF(ISERROR(AVERAGE(I18:T18)),"&lt;0.0001",AVERAGE(I18:T18))</f>
        <v>7.0000000000000007E-2</v>
      </c>
      <c r="I18" s="120" t="s">
        <v>1</v>
      </c>
      <c r="J18" s="17"/>
      <c r="K18" s="17"/>
      <c r="L18" s="120">
        <v>0.09</v>
      </c>
      <c r="M18" s="120"/>
      <c r="N18" s="129"/>
      <c r="O18" s="120">
        <v>0.02</v>
      </c>
      <c r="P18" s="130"/>
      <c r="Q18" s="130"/>
      <c r="R18" s="120">
        <v>0.1</v>
      </c>
      <c r="S18" s="130"/>
      <c r="T18" s="130"/>
    </row>
    <row r="19" spans="1:21" ht="12.75" customHeight="1" x14ac:dyDescent="0.2">
      <c r="A19" s="96">
        <v>12</v>
      </c>
      <c r="B19" s="3" t="s">
        <v>29</v>
      </c>
      <c r="C19" s="4" t="s">
        <v>10</v>
      </c>
      <c r="D19" s="85">
        <v>4</v>
      </c>
      <c r="E19" s="67">
        <f t="shared" si="0"/>
        <v>4</v>
      </c>
      <c r="F19" s="102" t="str">
        <f>IF(MIN(I19:T19)=0,"&lt;0.0001",MIN(I19:T19))</f>
        <v>&lt;0.0001</v>
      </c>
      <c r="G19" s="140" t="s">
        <v>57</v>
      </c>
      <c r="H19" s="140" t="s">
        <v>57</v>
      </c>
      <c r="I19" s="17" t="s">
        <v>57</v>
      </c>
      <c r="J19" s="17"/>
      <c r="K19" s="17"/>
      <c r="L19" s="17" t="s">
        <v>57</v>
      </c>
      <c r="M19" s="11"/>
      <c r="N19" s="137"/>
      <c r="O19" s="130" t="s">
        <v>57</v>
      </c>
      <c r="P19" s="130"/>
      <c r="Q19" s="130"/>
      <c r="R19" s="130" t="s">
        <v>57</v>
      </c>
      <c r="S19" s="130"/>
      <c r="T19" s="130"/>
    </row>
    <row r="20" spans="1:21" ht="24.75" customHeight="1" x14ac:dyDescent="0.2">
      <c r="A20" s="96">
        <v>13</v>
      </c>
      <c r="B20" s="92" t="s">
        <v>62</v>
      </c>
      <c r="C20" s="90" t="s">
        <v>10</v>
      </c>
      <c r="D20" s="85">
        <v>4</v>
      </c>
      <c r="E20" s="67">
        <f t="shared" si="0"/>
        <v>4</v>
      </c>
      <c r="F20" s="70">
        <v>0.1</v>
      </c>
      <c r="G20" s="70">
        <f>IF(MAX(I20:T20)=0,"&lt;0.005",MAX(I20:T20))</f>
        <v>0.18</v>
      </c>
      <c r="H20" s="77">
        <v>0.13</v>
      </c>
      <c r="I20" s="120" t="s">
        <v>65</v>
      </c>
      <c r="J20" s="17"/>
      <c r="K20" s="17"/>
      <c r="L20" s="120">
        <v>0.18</v>
      </c>
      <c r="M20" s="120"/>
      <c r="N20" s="129"/>
      <c r="O20" s="120">
        <v>0.14000000000000001</v>
      </c>
      <c r="P20" s="130"/>
      <c r="Q20" s="130"/>
      <c r="R20" s="120">
        <v>0.11</v>
      </c>
      <c r="S20" s="130"/>
      <c r="T20" s="130"/>
      <c r="U20" s="116"/>
    </row>
    <row r="21" spans="1:21" ht="12.75" customHeight="1" x14ac:dyDescent="0.2">
      <c r="A21" s="96">
        <v>14</v>
      </c>
      <c r="B21" s="93" t="s">
        <v>61</v>
      </c>
      <c r="C21" s="90" t="s">
        <v>10</v>
      </c>
      <c r="D21" s="85">
        <v>4</v>
      </c>
      <c r="E21" s="67">
        <f t="shared" si="0"/>
        <v>4</v>
      </c>
      <c r="F21" s="102" t="s">
        <v>64</v>
      </c>
      <c r="G21" s="70">
        <f>MAX(I21:T21)</f>
        <v>0.4</v>
      </c>
      <c r="H21" s="77">
        <v>0.2</v>
      </c>
      <c r="I21" s="17">
        <v>0.3</v>
      </c>
      <c r="J21" s="17"/>
      <c r="K21" s="17"/>
      <c r="L21" s="17">
        <v>0.4</v>
      </c>
      <c r="M21" s="138"/>
      <c r="N21" s="129"/>
      <c r="O21" s="130" t="s">
        <v>65</v>
      </c>
      <c r="P21" s="130"/>
      <c r="Q21" s="130"/>
      <c r="R21" s="130">
        <v>0.1</v>
      </c>
      <c r="S21" s="130"/>
      <c r="T21" s="130"/>
    </row>
    <row r="22" spans="1:21" ht="24.75" customHeight="1" x14ac:dyDescent="0.2">
      <c r="A22" s="96">
        <v>15</v>
      </c>
      <c r="B22" s="5" t="s">
        <v>17</v>
      </c>
      <c r="C22" s="6" t="s">
        <v>63</v>
      </c>
      <c r="D22" s="86">
        <v>2</v>
      </c>
      <c r="E22" s="67">
        <f t="shared" si="0"/>
        <v>2</v>
      </c>
      <c r="F22" s="102" t="s">
        <v>69</v>
      </c>
      <c r="G22" s="70" t="str">
        <f>IF(MAX(I22:U22)=0,"&lt;0.2",MAX(I22:U22))</f>
        <v>&lt;0.2</v>
      </c>
      <c r="H22" s="77" t="str">
        <f>IF(ISERROR(AVERAGE(I22:T22)),"&lt;0.2",AVERAGE(I22:T22))</f>
        <v>&lt;0.2</v>
      </c>
      <c r="I22" s="15" t="s">
        <v>69</v>
      </c>
      <c r="J22" s="29"/>
      <c r="K22" s="29"/>
      <c r="L22" s="15"/>
      <c r="M22" s="15"/>
      <c r="N22" s="133"/>
      <c r="O22" s="134" t="s">
        <v>69</v>
      </c>
      <c r="P22" s="134"/>
      <c r="Q22" s="134"/>
      <c r="R22" s="134"/>
      <c r="S22" s="134"/>
      <c r="T22" s="134"/>
    </row>
    <row r="23" spans="1:21" ht="12.75" customHeight="1" x14ac:dyDescent="0.2">
      <c r="A23" s="96">
        <v>16</v>
      </c>
      <c r="B23" s="5" t="s">
        <v>14</v>
      </c>
      <c r="C23" s="6" t="s">
        <v>10</v>
      </c>
      <c r="D23" s="86">
        <v>2</v>
      </c>
      <c r="E23" s="67">
        <f t="shared" si="0"/>
        <v>2</v>
      </c>
      <c r="F23" s="102" t="s">
        <v>1</v>
      </c>
      <c r="G23" s="70" t="s">
        <v>1</v>
      </c>
      <c r="H23" s="77" t="s">
        <v>1</v>
      </c>
      <c r="I23" s="106" t="s">
        <v>1</v>
      </c>
      <c r="J23" s="29"/>
      <c r="K23" s="29"/>
      <c r="L23" s="15"/>
      <c r="M23" s="15"/>
      <c r="N23" s="133"/>
      <c r="O23" s="134" t="s">
        <v>1</v>
      </c>
      <c r="P23" s="134"/>
      <c r="Q23" s="134"/>
      <c r="R23" s="134"/>
      <c r="S23" s="134"/>
      <c r="T23" s="134"/>
    </row>
    <row r="24" spans="1:21" ht="24.75" customHeight="1" x14ac:dyDescent="0.2">
      <c r="A24" s="96">
        <v>17</v>
      </c>
      <c r="B24" s="5" t="s">
        <v>19</v>
      </c>
      <c r="C24" s="6" t="s">
        <v>63</v>
      </c>
      <c r="D24" s="86">
        <v>2</v>
      </c>
      <c r="E24" s="67">
        <f t="shared" si="0"/>
        <v>2</v>
      </c>
      <c r="F24" s="102" t="s">
        <v>70</v>
      </c>
      <c r="G24" s="103" t="s">
        <v>70</v>
      </c>
      <c r="H24" s="103" t="s">
        <v>70</v>
      </c>
      <c r="I24" s="29" t="s">
        <v>70</v>
      </c>
      <c r="J24" s="29"/>
      <c r="K24" s="29"/>
      <c r="L24" s="15"/>
      <c r="M24" s="15"/>
      <c r="N24" s="133"/>
      <c r="O24" s="134" t="s">
        <v>70</v>
      </c>
      <c r="P24" s="134"/>
      <c r="Q24" s="134"/>
      <c r="R24" s="134"/>
      <c r="S24" s="134"/>
      <c r="T24" s="134"/>
    </row>
    <row r="25" spans="1:21" ht="12.75" customHeight="1" x14ac:dyDescent="0.2">
      <c r="A25" s="96">
        <v>18</v>
      </c>
      <c r="B25" s="5" t="s">
        <v>30</v>
      </c>
      <c r="C25" s="6" t="s">
        <v>10</v>
      </c>
      <c r="D25" s="86">
        <v>2</v>
      </c>
      <c r="E25" s="67">
        <f t="shared" si="0"/>
        <v>2</v>
      </c>
      <c r="F25" s="102" t="s">
        <v>1</v>
      </c>
      <c r="G25" s="103" t="s">
        <v>1</v>
      </c>
      <c r="H25" s="103" t="s">
        <v>1</v>
      </c>
      <c r="I25" s="29" t="s">
        <v>1</v>
      </c>
      <c r="J25" s="29"/>
      <c r="K25" s="29"/>
      <c r="L25" s="15"/>
      <c r="M25" s="15"/>
      <c r="N25" s="133"/>
      <c r="O25" s="134" t="s">
        <v>1</v>
      </c>
      <c r="P25" s="134"/>
      <c r="Q25" s="134"/>
      <c r="R25" s="134"/>
      <c r="S25" s="134"/>
      <c r="T25" s="134"/>
    </row>
    <row r="26" spans="1:21" ht="12.75" customHeight="1" x14ac:dyDescent="0.2">
      <c r="A26" s="96">
        <v>19</v>
      </c>
      <c r="B26" s="3" t="s">
        <v>15</v>
      </c>
      <c r="C26" s="4" t="s">
        <v>10</v>
      </c>
      <c r="D26" s="85">
        <v>4</v>
      </c>
      <c r="E26" s="67">
        <f t="shared" si="0"/>
        <v>4</v>
      </c>
      <c r="F26" s="70">
        <f>IF(MIN(I26:T26)=0,"&lt;0.005",MIN(I26:T26))</f>
        <v>290</v>
      </c>
      <c r="G26" s="70">
        <f>IF(MAX(I26:T26)=0,"&lt;0.005",MAX(I26:T26))</f>
        <v>590</v>
      </c>
      <c r="H26" s="77">
        <f>IF(ISERROR(AVERAGE(I26:T26)),"&lt;0.0001",AVERAGE(I26:T26))</f>
        <v>377.5</v>
      </c>
      <c r="I26" s="117">
        <v>290</v>
      </c>
      <c r="J26" s="80"/>
      <c r="K26" s="80"/>
      <c r="L26" s="100">
        <v>320</v>
      </c>
      <c r="M26" s="100"/>
      <c r="N26" s="135"/>
      <c r="O26" s="136">
        <v>590</v>
      </c>
      <c r="P26" s="136"/>
      <c r="Q26" s="136"/>
      <c r="R26" s="136">
        <v>310</v>
      </c>
      <c r="S26" s="136"/>
      <c r="T26" s="136"/>
    </row>
    <row r="27" spans="1:21" ht="12.75" customHeight="1" x14ac:dyDescent="0.2">
      <c r="A27" s="96">
        <v>20</v>
      </c>
      <c r="B27" s="3" t="s">
        <v>16</v>
      </c>
      <c r="C27" s="4" t="s">
        <v>10</v>
      </c>
      <c r="D27" s="85">
        <v>4</v>
      </c>
      <c r="E27" s="67">
        <f t="shared" si="0"/>
        <v>4</v>
      </c>
      <c r="F27" s="70">
        <f>IF(MIN(I27:T27)=0,"&lt;0.005",MIN(I27:T27))</f>
        <v>7</v>
      </c>
      <c r="G27" s="70">
        <f>IF(MAX(I27:T27)=0,"&lt;0.005",MAX(I27:T27))</f>
        <v>13</v>
      </c>
      <c r="H27" s="77">
        <f>IF(ISERROR(AVERAGE(I27:T27)),"&lt;0.0001",AVERAGE(I27:T27))</f>
        <v>10</v>
      </c>
      <c r="I27" s="117">
        <v>10</v>
      </c>
      <c r="J27" s="80"/>
      <c r="K27" s="80"/>
      <c r="L27" s="117">
        <v>7</v>
      </c>
      <c r="M27" s="117"/>
      <c r="N27" s="139"/>
      <c r="O27" s="136">
        <v>10</v>
      </c>
      <c r="P27" s="136"/>
      <c r="Q27" s="136"/>
      <c r="R27" s="136">
        <v>13</v>
      </c>
      <c r="S27" s="136"/>
      <c r="T27" s="136"/>
    </row>
    <row r="28" spans="1:21" ht="26.25" customHeight="1" x14ac:dyDescent="0.2">
      <c r="A28" s="96">
        <v>21</v>
      </c>
      <c r="B28" s="5" t="s">
        <v>18</v>
      </c>
      <c r="C28" s="6" t="s">
        <v>63</v>
      </c>
      <c r="D28" s="86">
        <v>2</v>
      </c>
      <c r="E28" s="67">
        <f t="shared" si="0"/>
        <v>2</v>
      </c>
      <c r="F28" s="131" t="s">
        <v>67</v>
      </c>
      <c r="G28" s="131" t="s">
        <v>67</v>
      </c>
      <c r="H28" s="131" t="s">
        <v>67</v>
      </c>
      <c r="I28" s="118" t="s">
        <v>67</v>
      </c>
      <c r="J28" s="29"/>
      <c r="K28" s="29"/>
      <c r="L28" s="15"/>
      <c r="M28" s="15"/>
      <c r="N28" s="133"/>
      <c r="O28" s="134" t="s">
        <v>67</v>
      </c>
      <c r="P28" s="134"/>
      <c r="Q28" s="134"/>
      <c r="R28" s="134"/>
      <c r="S28" s="134"/>
      <c r="T28" s="134"/>
    </row>
    <row r="29" spans="1:21" ht="12.75" customHeight="1" x14ac:dyDescent="0.2">
      <c r="A29" s="96">
        <v>22</v>
      </c>
      <c r="B29" s="5" t="s">
        <v>31</v>
      </c>
      <c r="C29" s="6" t="s">
        <v>10</v>
      </c>
      <c r="D29" s="86">
        <v>2</v>
      </c>
      <c r="E29" s="67">
        <f t="shared" si="0"/>
        <v>2</v>
      </c>
      <c r="F29" s="70">
        <f>IF(MIN(I29:T29)=0,"&lt;0.005",MIN(I29:T29))</f>
        <v>0.02</v>
      </c>
      <c r="G29" s="70">
        <f>IF(MAX(I29:U29)=0,"&lt;0.005",MAX(I29:U29))</f>
        <v>0.02</v>
      </c>
      <c r="H29" s="77">
        <f>IF(ISERROR(AVERAGE(I29:T29)),"&lt;0.0001",AVERAGE(I29:T29))</f>
        <v>0.02</v>
      </c>
      <c r="I29" s="106">
        <v>0.02</v>
      </c>
      <c r="J29" s="29"/>
      <c r="K29" s="29"/>
      <c r="L29" s="15"/>
      <c r="M29" s="15"/>
      <c r="N29" s="133"/>
      <c r="O29" s="134">
        <v>0.02</v>
      </c>
      <c r="P29" s="134"/>
      <c r="Q29" s="134"/>
      <c r="R29" s="134"/>
      <c r="S29" s="134"/>
      <c r="T29" s="134"/>
    </row>
    <row r="30" spans="1:21" ht="12.75" customHeight="1" x14ac:dyDescent="0.2">
      <c r="A30" s="96">
        <v>23</v>
      </c>
      <c r="B30" s="1" t="s">
        <v>13</v>
      </c>
      <c r="C30" s="2" t="s">
        <v>13</v>
      </c>
      <c r="D30" s="87">
        <v>12</v>
      </c>
      <c r="E30" s="67">
        <f t="shared" si="0"/>
        <v>12</v>
      </c>
      <c r="F30" s="102">
        <f>IF(MIN(I30:T30)=0,"&lt;0.005",MIN(I30:T30))</f>
        <v>6.8</v>
      </c>
      <c r="G30" s="70">
        <f>IF(MAX(I30:T30)=0,"&lt;0.005",MAX(I30:T30))</f>
        <v>7.6</v>
      </c>
      <c r="H30" s="77">
        <f>IF(ISERROR(AVERAGE(I30:T30)),"&lt;0.0001",AVERAGE(I30:T30))</f>
        <v>7.2583333333333337</v>
      </c>
      <c r="I30" s="14">
        <v>7.2</v>
      </c>
      <c r="J30" s="14">
        <v>6.8</v>
      </c>
      <c r="K30" s="14">
        <v>7.1</v>
      </c>
      <c r="L30" s="14">
        <v>7.3</v>
      </c>
      <c r="M30" s="14">
        <v>7.5</v>
      </c>
      <c r="N30" s="19">
        <v>7.4</v>
      </c>
      <c r="O30" s="113">
        <v>7.4</v>
      </c>
      <c r="P30" s="19">
        <v>7.6</v>
      </c>
      <c r="Q30" s="113">
        <v>7.1</v>
      </c>
      <c r="R30" s="19">
        <v>7</v>
      </c>
      <c r="S30" s="19">
        <v>7.3</v>
      </c>
      <c r="T30" s="19">
        <v>7.4</v>
      </c>
    </row>
    <row r="31" spans="1:21" ht="12.75" customHeight="1" x14ac:dyDescent="0.2">
      <c r="A31" s="95"/>
      <c r="B31" s="27"/>
      <c r="C31" s="22"/>
      <c r="D31" s="88"/>
      <c r="E31" s="22"/>
      <c r="F31" s="71"/>
      <c r="G31" s="71"/>
      <c r="H31" s="71"/>
      <c r="I31" s="23"/>
      <c r="J31" s="23"/>
      <c r="K31" s="23"/>
      <c r="L31" s="24"/>
      <c r="M31" s="26"/>
      <c r="N31" s="25"/>
      <c r="O31" s="25"/>
      <c r="P31" s="25"/>
      <c r="Q31" s="25"/>
      <c r="R31" s="25"/>
      <c r="S31" s="25"/>
      <c r="T31" s="25"/>
    </row>
    <row r="32" spans="1:21" ht="12.75" customHeight="1" x14ac:dyDescent="0.2">
      <c r="B32" s="58" t="s">
        <v>36</v>
      </c>
      <c r="D32" s="89"/>
      <c r="E32" s="57"/>
      <c r="M32" s="121"/>
      <c r="T32" s="31"/>
    </row>
    <row r="33" spans="2:20" ht="12.75" customHeight="1" x14ac:dyDescent="0.2">
      <c r="B33" s="7" t="s">
        <v>35</v>
      </c>
      <c r="E33" s="159"/>
      <c r="F33" s="159"/>
      <c r="T33" s="31"/>
    </row>
    <row r="34" spans="2:20" ht="12.75" customHeight="1" x14ac:dyDescent="0.2">
      <c r="B34" s="8" t="s">
        <v>33</v>
      </c>
    </row>
    <row r="35" spans="2:20" ht="12.75" customHeight="1" x14ac:dyDescent="0.2">
      <c r="B35" s="9" t="s">
        <v>34</v>
      </c>
      <c r="O35" s="31"/>
    </row>
    <row r="37" spans="2:20" ht="12.75" customHeight="1" x14ac:dyDescent="0.2"/>
    <row r="38" spans="2:20" ht="15.75" customHeight="1" x14ac:dyDescent="0.2"/>
    <row r="39" spans="2:20" ht="12.75" customHeight="1" x14ac:dyDescent="0.2"/>
    <row r="41" spans="2:20" ht="12.75" customHeight="1" x14ac:dyDescent="0.2"/>
  </sheetData>
  <sheetProtection algorithmName="SHA-512" hashValue="GlPSAI0rVi2Wbyf8RM3hsc8i8TgjKSqqOWyx5gqNTjoP318SQRmvQnjeJx76ZcifatAcurm9xruParZF9Mm8Gw==" saltValue="ZEoAQfpTG76M0wpZBJAKPA==" spinCount="100000" sheet="1" objects="1" scenarios="1"/>
  <mergeCells count="10">
    <mergeCell ref="B5:S5"/>
    <mergeCell ref="A6:A7"/>
    <mergeCell ref="G6:G7"/>
    <mergeCell ref="H6:H7"/>
    <mergeCell ref="E33:F33"/>
    <mergeCell ref="B6:B7"/>
    <mergeCell ref="C6:C7"/>
    <mergeCell ref="E6:E7"/>
    <mergeCell ref="F6:F7"/>
    <mergeCell ref="D6:D7"/>
  </mergeCells>
  <phoneticPr fontId="6" type="noConversion"/>
  <printOptions horizontalCentered="1"/>
  <pageMargins left="0.35433070866141736" right="0.35433070866141736" top="0.39370078740157483" bottom="0.39370078740157483" header="0"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MP 1</vt:lpstr>
      <vt:lpstr>MP 2</vt:lpstr>
      <vt:lpstr>MP 3</vt:lpstr>
      <vt:lpstr>MP 4</vt:lpstr>
      <vt:lpstr>MP 5</vt:lpstr>
      <vt:lpstr>MP 7 </vt:lpstr>
      <vt:lpstr>MP 8</vt:lpstr>
      <vt:lpstr>MP 9</vt:lpstr>
      <vt:lpstr>MP 10</vt:lpstr>
      <vt:lpstr>'MP 1'!Print_Area</vt:lpstr>
      <vt:lpstr>'MP 10'!Print_Area</vt:lpstr>
      <vt:lpstr>'MP 2'!Print_Area</vt:lpstr>
      <vt:lpstr>'MP 3'!Print_Area</vt:lpstr>
      <vt:lpstr>'MP 4'!Print_Area</vt:lpstr>
      <vt:lpstr>'MP 5'!Print_Area</vt:lpstr>
      <vt:lpstr>'MP 7 '!Print_Area</vt:lpstr>
      <vt:lpstr>'MP 8'!Print_Area</vt:lpstr>
      <vt:lpstr>'MP 9'!Print_Area</vt:lpstr>
      <vt:lpstr>'MP 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Floyde Gilbert</dc:creator>
  <cp:lastModifiedBy>Mark Hutcheson</cp:lastModifiedBy>
  <cp:lastPrinted>2016-01-28T03:56:48Z</cp:lastPrinted>
  <dcterms:created xsi:type="dcterms:W3CDTF">2006-07-18T22:33:16Z</dcterms:created>
  <dcterms:modified xsi:type="dcterms:W3CDTF">2016-11-29T05:29:46Z</dcterms:modified>
</cp:coreProperties>
</file>