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Mark Hutcheson\00 - Compliance\01 - Environmental\Pollution Monitoring\4612 - Moorebank Landfill\Water Monitoring\2013\"/>
    </mc:Choice>
  </mc:AlternateContent>
  <bookViews>
    <workbookView xWindow="2940" yWindow="3780" windowWidth="9675" windowHeight="7755" activeTab="8"/>
  </bookViews>
  <sheets>
    <sheet name="MP 1" sheetId="11" r:id="rId1"/>
    <sheet name="MP 2" sheetId="10" r:id="rId2"/>
    <sheet name="MP 3" sheetId="9" r:id="rId3"/>
    <sheet name="MP 4" sheetId="8" r:id="rId4"/>
    <sheet name="MP 5" sheetId="7" r:id="rId5"/>
    <sheet name="MP 7 " sheetId="6" r:id="rId6"/>
    <sheet name="MP 8" sheetId="4" r:id="rId7"/>
    <sheet name="MP 9" sheetId="1" r:id="rId8"/>
    <sheet name="MP 10" sheetId="2" r:id="rId9"/>
    <sheet name="Sheet1" sheetId="12" r:id="rId10"/>
  </sheets>
  <definedNames>
    <definedName name="_xlnm.Print_Area" localSheetId="0">'MP 1'!$A$1:$T$35</definedName>
    <definedName name="_xlnm.Print_Area" localSheetId="8">'MP 10'!$A$1:$T$35</definedName>
    <definedName name="_xlnm.Print_Area" localSheetId="1">'MP 2'!$A$1:$T$35</definedName>
    <definedName name="_xlnm.Print_Area" localSheetId="2">'MP 3'!$A$1:$T$35</definedName>
    <definedName name="_xlnm.Print_Area" localSheetId="3">'MP 4'!$A$1:$T$35</definedName>
    <definedName name="_xlnm.Print_Area" localSheetId="4">'MP 5'!$A$1:$T$35</definedName>
    <definedName name="_xlnm.Print_Area" localSheetId="5">'MP 7 '!$A$1:$T$35</definedName>
    <definedName name="_xlnm.Print_Area" localSheetId="6">'MP 8'!$A$1:$T$35</definedName>
    <definedName name="_xlnm.Print_Area" localSheetId="7">'MP 9'!$A$1:$T$35</definedName>
    <definedName name="_xlnm.Print_Titles" localSheetId="8">'MP 10'!$B:$L</definedName>
  </definedNames>
  <calcPr calcId="162913" fullCalcOnLoad="1"/>
</workbook>
</file>

<file path=xl/calcChain.xml><?xml version="1.0" encoding="utf-8"?>
<calcChain xmlns="http://schemas.openxmlformats.org/spreadsheetml/2006/main">
  <c r="E8" i="11" l="1"/>
  <c r="G8" i="11"/>
  <c r="H8" i="11"/>
  <c r="E9" i="11"/>
  <c r="F9" i="11"/>
  <c r="G9" i="11"/>
  <c r="H9" i="11"/>
  <c r="E10" i="11"/>
  <c r="F10" i="11"/>
  <c r="G10" i="11"/>
  <c r="H10" i="11"/>
  <c r="E11" i="11"/>
  <c r="F11" i="11"/>
  <c r="G11" i="11"/>
  <c r="H11" i="11"/>
  <c r="E12" i="11"/>
  <c r="F12" i="11"/>
  <c r="G12" i="11"/>
  <c r="H12" i="11"/>
  <c r="E13" i="11"/>
  <c r="E14" i="11"/>
  <c r="F14" i="11"/>
  <c r="G14" i="11"/>
  <c r="H14" i="11"/>
  <c r="E15" i="11"/>
  <c r="F15" i="11"/>
  <c r="G15" i="11"/>
  <c r="H15" i="11"/>
  <c r="E16" i="11"/>
  <c r="F16" i="11"/>
  <c r="G16" i="11"/>
  <c r="H16" i="11"/>
  <c r="E17" i="11"/>
  <c r="F17" i="11"/>
  <c r="G17" i="11"/>
  <c r="H17" i="11"/>
  <c r="E18" i="11"/>
  <c r="F18" i="11"/>
  <c r="G18" i="11"/>
  <c r="H18" i="11"/>
  <c r="E19" i="11"/>
  <c r="F19" i="11"/>
  <c r="G19" i="11"/>
  <c r="H19" i="11"/>
  <c r="E20" i="11"/>
  <c r="G20" i="11"/>
  <c r="E21" i="11"/>
  <c r="F21" i="11"/>
  <c r="G21" i="11"/>
  <c r="H21" i="11"/>
  <c r="E22" i="11"/>
  <c r="F22" i="11"/>
  <c r="G22" i="11"/>
  <c r="H22" i="11"/>
  <c r="E23" i="11"/>
  <c r="E24" i="11"/>
  <c r="F24" i="11"/>
  <c r="G24" i="11"/>
  <c r="H24" i="11"/>
  <c r="E25" i="11"/>
  <c r="F25" i="11"/>
  <c r="G25" i="11"/>
  <c r="H25" i="11"/>
  <c r="E26" i="11"/>
  <c r="F26" i="11"/>
  <c r="G26" i="11"/>
  <c r="H26" i="11"/>
  <c r="E27" i="11"/>
  <c r="F27" i="11"/>
  <c r="G27" i="11"/>
  <c r="H27" i="11"/>
  <c r="E28" i="11"/>
  <c r="F28" i="11"/>
  <c r="G28" i="11"/>
  <c r="H28" i="11"/>
  <c r="E29" i="11"/>
  <c r="F29" i="11"/>
  <c r="G29" i="11"/>
  <c r="H29" i="11"/>
  <c r="E30" i="11"/>
  <c r="F30" i="11"/>
  <c r="G30" i="11"/>
  <c r="H30" i="11"/>
  <c r="E8" i="2"/>
  <c r="F8" i="2"/>
  <c r="G8" i="2"/>
  <c r="H8" i="2"/>
  <c r="E9" i="2"/>
  <c r="F9" i="2"/>
  <c r="G9" i="2"/>
  <c r="H9" i="2"/>
  <c r="E10" i="2"/>
  <c r="F10" i="2"/>
  <c r="G10" i="2"/>
  <c r="H10" i="2"/>
  <c r="E11" i="2"/>
  <c r="F11" i="2"/>
  <c r="G11" i="2"/>
  <c r="H11" i="2"/>
  <c r="E12" i="2"/>
  <c r="F12" i="2"/>
  <c r="G12" i="2"/>
  <c r="H12" i="2"/>
  <c r="E13" i="2"/>
  <c r="E14" i="2"/>
  <c r="F14" i="2"/>
  <c r="G14" i="2"/>
  <c r="H14" i="2"/>
  <c r="E15" i="2"/>
  <c r="E16" i="2"/>
  <c r="F16" i="2"/>
  <c r="G16" i="2"/>
  <c r="H16" i="2"/>
  <c r="E17" i="2"/>
  <c r="E18" i="2"/>
  <c r="F18" i="2"/>
  <c r="G18" i="2"/>
  <c r="H18" i="2"/>
  <c r="E19" i="2"/>
  <c r="F19" i="2"/>
  <c r="G19" i="2"/>
  <c r="H19" i="2"/>
  <c r="E20" i="2"/>
  <c r="F20" i="2"/>
  <c r="G20" i="2"/>
  <c r="E21" i="2"/>
  <c r="E22" i="2"/>
  <c r="F22" i="2"/>
  <c r="G22" i="2"/>
  <c r="H22" i="2"/>
  <c r="E23" i="2"/>
  <c r="E24" i="2"/>
  <c r="F24" i="2"/>
  <c r="G24" i="2"/>
  <c r="H24" i="2"/>
  <c r="E25" i="2"/>
  <c r="F25" i="2"/>
  <c r="G25" i="2"/>
  <c r="H25" i="2"/>
  <c r="E26" i="2"/>
  <c r="F26" i="2"/>
  <c r="G26" i="2"/>
  <c r="H26" i="2"/>
  <c r="E27" i="2"/>
  <c r="F27" i="2"/>
  <c r="G27" i="2"/>
  <c r="H27" i="2"/>
  <c r="E28" i="2"/>
  <c r="F28" i="2"/>
  <c r="G28" i="2"/>
  <c r="H28" i="2"/>
  <c r="E29" i="2"/>
  <c r="F29" i="2"/>
  <c r="G29" i="2"/>
  <c r="H29" i="2"/>
  <c r="E30" i="2"/>
  <c r="F30" i="2"/>
  <c r="G30" i="2"/>
  <c r="H30" i="2"/>
  <c r="E8" i="10"/>
  <c r="G8" i="10"/>
  <c r="H8" i="10"/>
  <c r="E9" i="10"/>
  <c r="F9" i="10"/>
  <c r="G9" i="10"/>
  <c r="H9" i="10"/>
  <c r="E10" i="10"/>
  <c r="E11" i="10"/>
  <c r="F11" i="10"/>
  <c r="G11" i="10"/>
  <c r="H11" i="10"/>
  <c r="E12" i="10"/>
  <c r="E13" i="10"/>
  <c r="F13" i="10"/>
  <c r="G13" i="10"/>
  <c r="H13" i="10"/>
  <c r="E14" i="10"/>
  <c r="F14" i="10"/>
  <c r="G14" i="10"/>
  <c r="H14" i="10"/>
  <c r="E15" i="10"/>
  <c r="G15" i="10"/>
  <c r="E16" i="10"/>
  <c r="F16" i="10"/>
  <c r="G16" i="10"/>
  <c r="H16" i="10"/>
  <c r="E17" i="10"/>
  <c r="F17" i="10"/>
  <c r="G17" i="10"/>
  <c r="H17" i="10"/>
  <c r="E18" i="10"/>
  <c r="F18" i="10"/>
  <c r="G18" i="10"/>
  <c r="H18" i="10"/>
  <c r="E19" i="10"/>
  <c r="F19" i="10"/>
  <c r="G19" i="10"/>
  <c r="H19" i="10"/>
  <c r="E20" i="10"/>
  <c r="G20" i="10"/>
  <c r="E21" i="10"/>
  <c r="F21" i="10"/>
  <c r="G21" i="10"/>
  <c r="H21" i="10"/>
  <c r="E22" i="10"/>
  <c r="F22" i="10"/>
  <c r="G22" i="10"/>
  <c r="H22" i="10"/>
  <c r="E23" i="10"/>
  <c r="F23" i="10"/>
  <c r="G23" i="10"/>
  <c r="H23" i="10"/>
  <c r="E24" i="10"/>
  <c r="F24" i="10"/>
  <c r="G24" i="10"/>
  <c r="H24" i="10"/>
  <c r="E25" i="10"/>
  <c r="F25" i="10"/>
  <c r="G25" i="10"/>
  <c r="H25" i="10"/>
  <c r="E26" i="10"/>
  <c r="F26" i="10"/>
  <c r="G26" i="10"/>
  <c r="H26" i="10"/>
  <c r="E27" i="10"/>
  <c r="F27" i="10"/>
  <c r="G27" i="10"/>
  <c r="H27" i="10"/>
  <c r="E28" i="10"/>
  <c r="F28" i="10"/>
  <c r="G28" i="10"/>
  <c r="H28" i="10"/>
  <c r="E29" i="10"/>
  <c r="F29" i="10"/>
  <c r="G29" i="10"/>
  <c r="H29" i="10"/>
  <c r="E30" i="10"/>
  <c r="F30" i="10"/>
  <c r="G30" i="10"/>
  <c r="H30" i="10"/>
  <c r="E8" i="9"/>
  <c r="G8" i="9"/>
  <c r="H8" i="9"/>
  <c r="E9" i="9"/>
  <c r="F9" i="9"/>
  <c r="G9" i="9"/>
  <c r="H9" i="9"/>
  <c r="E10" i="9"/>
  <c r="E11" i="9"/>
  <c r="F11" i="9"/>
  <c r="G11" i="9"/>
  <c r="H11" i="9"/>
  <c r="E12" i="9"/>
  <c r="F12" i="9"/>
  <c r="G12" i="9"/>
  <c r="H12" i="9"/>
  <c r="E13" i="9"/>
  <c r="E14" i="9"/>
  <c r="F14" i="9"/>
  <c r="G14" i="9"/>
  <c r="H14" i="9"/>
  <c r="E15" i="9"/>
  <c r="G15" i="9"/>
  <c r="E16" i="9"/>
  <c r="F16" i="9"/>
  <c r="G16" i="9"/>
  <c r="H16" i="9"/>
  <c r="E17" i="9"/>
  <c r="F17" i="9"/>
  <c r="G17" i="9"/>
  <c r="H17" i="9"/>
  <c r="E18" i="9"/>
  <c r="F18" i="9"/>
  <c r="G18" i="9"/>
  <c r="H18" i="9"/>
  <c r="E19" i="9"/>
  <c r="F19" i="9"/>
  <c r="G19" i="9"/>
  <c r="H19" i="9"/>
  <c r="E20" i="9"/>
  <c r="G20" i="9"/>
  <c r="E21" i="9"/>
  <c r="F21" i="9"/>
  <c r="G21" i="9"/>
  <c r="H21" i="9"/>
  <c r="E22" i="9"/>
  <c r="F22" i="9"/>
  <c r="G22" i="9"/>
  <c r="H22" i="9"/>
  <c r="E23" i="9"/>
  <c r="E24" i="9"/>
  <c r="F24" i="9"/>
  <c r="G24" i="9"/>
  <c r="H24" i="9"/>
  <c r="E25" i="9"/>
  <c r="F25" i="9"/>
  <c r="G25" i="9"/>
  <c r="H25" i="9"/>
  <c r="E26" i="9"/>
  <c r="F26" i="9"/>
  <c r="G26" i="9"/>
  <c r="H26" i="9"/>
  <c r="E27" i="9"/>
  <c r="F27" i="9"/>
  <c r="G27" i="9"/>
  <c r="H27" i="9"/>
  <c r="E28" i="9"/>
  <c r="F28" i="9"/>
  <c r="G28" i="9"/>
  <c r="H28" i="9"/>
  <c r="E29" i="9"/>
  <c r="F29" i="9"/>
  <c r="G29" i="9"/>
  <c r="H29" i="9"/>
  <c r="E30" i="9"/>
  <c r="F30" i="9"/>
  <c r="G30" i="9"/>
  <c r="H30" i="9"/>
  <c r="E8" i="8"/>
  <c r="F8" i="8"/>
  <c r="G8" i="8"/>
  <c r="H8" i="8"/>
  <c r="E9" i="8"/>
  <c r="F9" i="8"/>
  <c r="G9" i="8"/>
  <c r="H9" i="8"/>
  <c r="E10" i="8"/>
  <c r="E11" i="8"/>
  <c r="F11" i="8"/>
  <c r="G11" i="8"/>
  <c r="H11" i="8"/>
  <c r="E12" i="8"/>
  <c r="F12" i="8"/>
  <c r="G12" i="8"/>
  <c r="H12" i="8"/>
  <c r="E13" i="8"/>
  <c r="F13" i="8"/>
  <c r="G13" i="8"/>
  <c r="H13" i="8"/>
  <c r="E14" i="8"/>
  <c r="F14" i="8"/>
  <c r="G14" i="8"/>
  <c r="H14" i="8"/>
  <c r="E15" i="8"/>
  <c r="F15" i="8"/>
  <c r="G15" i="8"/>
  <c r="H15" i="8"/>
  <c r="E16" i="8"/>
  <c r="F16" i="8"/>
  <c r="G16" i="8"/>
  <c r="H16" i="8"/>
  <c r="E17" i="8"/>
  <c r="F17" i="8"/>
  <c r="G17" i="8"/>
  <c r="H17" i="8"/>
  <c r="E18" i="8"/>
  <c r="F18" i="8"/>
  <c r="G18" i="8"/>
  <c r="H18" i="8"/>
  <c r="E19" i="8"/>
  <c r="F19" i="8"/>
  <c r="G19" i="8"/>
  <c r="H19" i="8"/>
  <c r="E20" i="8"/>
  <c r="G20" i="8"/>
  <c r="E21" i="8"/>
  <c r="F21" i="8"/>
  <c r="G21" i="8"/>
  <c r="H21" i="8"/>
  <c r="E22" i="8"/>
  <c r="F22" i="8"/>
  <c r="G22" i="8"/>
  <c r="H22" i="8"/>
  <c r="E23" i="8"/>
  <c r="E24" i="8"/>
  <c r="F24" i="8"/>
  <c r="G24" i="8"/>
  <c r="H24" i="8"/>
  <c r="E25" i="8"/>
  <c r="F25" i="8"/>
  <c r="G25" i="8"/>
  <c r="H25" i="8"/>
  <c r="E26" i="8"/>
  <c r="F26" i="8"/>
  <c r="G26" i="8"/>
  <c r="H26" i="8"/>
  <c r="E27" i="8"/>
  <c r="F27" i="8"/>
  <c r="G27" i="8"/>
  <c r="H27" i="8"/>
  <c r="E28" i="8"/>
  <c r="F28" i="8"/>
  <c r="G28" i="8"/>
  <c r="H28" i="8"/>
  <c r="E29" i="8"/>
  <c r="F29" i="8"/>
  <c r="G29" i="8"/>
  <c r="H29" i="8"/>
  <c r="E30" i="8"/>
  <c r="F30" i="8"/>
  <c r="G30" i="8"/>
  <c r="H30" i="8"/>
  <c r="E8" i="7"/>
  <c r="F8" i="7"/>
  <c r="G8" i="7"/>
  <c r="H8" i="7"/>
  <c r="E9" i="7"/>
  <c r="F9" i="7"/>
  <c r="G9" i="7"/>
  <c r="H9" i="7"/>
  <c r="E10" i="7"/>
  <c r="F10" i="7"/>
  <c r="G10" i="7"/>
  <c r="H10" i="7"/>
  <c r="E11" i="7"/>
  <c r="F11" i="7"/>
  <c r="G11" i="7"/>
  <c r="H11" i="7"/>
  <c r="E12" i="7"/>
  <c r="F12" i="7"/>
  <c r="G12" i="7"/>
  <c r="H12" i="7"/>
  <c r="E13" i="7"/>
  <c r="F13" i="7"/>
  <c r="G13" i="7"/>
  <c r="H13" i="7"/>
  <c r="E14" i="7"/>
  <c r="F14" i="7"/>
  <c r="G14" i="7"/>
  <c r="H14" i="7"/>
  <c r="E15" i="7"/>
  <c r="F15" i="7"/>
  <c r="G15" i="7"/>
  <c r="H15" i="7"/>
  <c r="E16" i="7"/>
  <c r="F16" i="7"/>
  <c r="G16" i="7"/>
  <c r="H16" i="7"/>
  <c r="E17" i="7"/>
  <c r="F17" i="7"/>
  <c r="G17" i="7"/>
  <c r="H17" i="7"/>
  <c r="E18" i="7"/>
  <c r="F18" i="7"/>
  <c r="G18" i="7"/>
  <c r="H18" i="7"/>
  <c r="E19" i="7"/>
  <c r="F19" i="7"/>
  <c r="G19" i="7"/>
  <c r="H19" i="7"/>
  <c r="E20" i="7"/>
  <c r="G20" i="7"/>
  <c r="E21" i="7"/>
  <c r="F21" i="7"/>
  <c r="G21" i="7"/>
  <c r="H21" i="7"/>
  <c r="E22" i="7"/>
  <c r="F22" i="7"/>
  <c r="G22" i="7"/>
  <c r="H22" i="7"/>
  <c r="E23" i="7"/>
  <c r="E24" i="7"/>
  <c r="G24" i="7"/>
  <c r="E25" i="7"/>
  <c r="F25" i="7"/>
  <c r="G25" i="7"/>
  <c r="H25" i="7"/>
  <c r="E26" i="7"/>
  <c r="F26" i="7"/>
  <c r="G26" i="7"/>
  <c r="H26" i="7"/>
  <c r="E27" i="7"/>
  <c r="F27" i="7"/>
  <c r="G27" i="7"/>
  <c r="H27" i="7"/>
  <c r="E28" i="7"/>
  <c r="F28" i="7"/>
  <c r="G28" i="7"/>
  <c r="H28" i="7"/>
  <c r="E29" i="7"/>
  <c r="F29" i="7"/>
  <c r="G29" i="7"/>
  <c r="H29" i="7"/>
  <c r="E30" i="7"/>
  <c r="F30" i="7"/>
  <c r="G30" i="7"/>
  <c r="H30" i="7"/>
  <c r="E8" i="6"/>
  <c r="F8" i="6"/>
  <c r="G8" i="6"/>
  <c r="H8" i="6"/>
  <c r="E9" i="6"/>
  <c r="F9" i="6"/>
  <c r="G9" i="6"/>
  <c r="H9" i="6"/>
  <c r="E10" i="6"/>
  <c r="F10" i="6"/>
  <c r="G10" i="6"/>
  <c r="H10" i="6"/>
  <c r="E11" i="6"/>
  <c r="F11" i="6"/>
  <c r="G11" i="6"/>
  <c r="H11" i="6"/>
  <c r="E12" i="6"/>
  <c r="F12" i="6"/>
  <c r="G12" i="6"/>
  <c r="H12" i="6"/>
  <c r="E13" i="6"/>
  <c r="F13" i="6"/>
  <c r="G13" i="6"/>
  <c r="H13" i="6"/>
  <c r="E14" i="6"/>
  <c r="F14" i="6"/>
  <c r="G14" i="6"/>
  <c r="H14" i="6"/>
  <c r="E15" i="6"/>
  <c r="E16" i="6"/>
  <c r="F16" i="6"/>
  <c r="G16" i="6"/>
  <c r="H16" i="6"/>
  <c r="E17" i="6"/>
  <c r="F17" i="6"/>
  <c r="G17" i="6"/>
  <c r="H17" i="6"/>
  <c r="E18" i="6"/>
  <c r="F18" i="6"/>
  <c r="G18" i="6"/>
  <c r="H18" i="6"/>
  <c r="E19" i="6"/>
  <c r="G19" i="6"/>
  <c r="E20" i="6"/>
  <c r="G20" i="6"/>
  <c r="E21" i="6"/>
  <c r="F21" i="6"/>
  <c r="G21" i="6"/>
  <c r="H21" i="6"/>
  <c r="E22" i="6"/>
  <c r="F22" i="6"/>
  <c r="G22" i="6"/>
  <c r="H22" i="6"/>
  <c r="E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8" i="4"/>
  <c r="F8" i="4"/>
  <c r="G8" i="4"/>
  <c r="H8" i="4"/>
  <c r="E9" i="4"/>
  <c r="F9" i="4"/>
  <c r="G9" i="4"/>
  <c r="H9" i="4"/>
  <c r="E10" i="4"/>
  <c r="F10" i="4"/>
  <c r="G10" i="4"/>
  <c r="H10" i="4"/>
  <c r="E11" i="4"/>
  <c r="F11" i="4"/>
  <c r="G11" i="4"/>
  <c r="H11" i="4"/>
  <c r="E12" i="4"/>
  <c r="F12" i="4"/>
  <c r="G12" i="4"/>
  <c r="H12" i="4"/>
  <c r="E13" i="4"/>
  <c r="F13" i="4"/>
  <c r="G13" i="4"/>
  <c r="H13" i="4"/>
  <c r="E14" i="4"/>
  <c r="F14" i="4"/>
  <c r="G14" i="4"/>
  <c r="H14" i="4"/>
  <c r="E15" i="4"/>
  <c r="F15" i="4"/>
  <c r="G15" i="4"/>
  <c r="H15" i="4"/>
  <c r="E16" i="4"/>
  <c r="F16" i="4"/>
  <c r="G16" i="4"/>
  <c r="H16" i="4"/>
  <c r="E17" i="4"/>
  <c r="E18" i="4"/>
  <c r="F18" i="4"/>
  <c r="G18" i="4"/>
  <c r="H18" i="4"/>
  <c r="E19" i="4"/>
  <c r="F19" i="4"/>
  <c r="G19" i="4"/>
  <c r="H19" i="4"/>
  <c r="E20" i="4"/>
  <c r="F20" i="4"/>
  <c r="G20" i="4"/>
  <c r="E21" i="4"/>
  <c r="E22" i="4"/>
  <c r="F22" i="4"/>
  <c r="G22" i="4"/>
  <c r="H22" i="4"/>
  <c r="E23" i="4"/>
  <c r="E24" i="4"/>
  <c r="F24" i="4"/>
  <c r="G24" i="4"/>
  <c r="E25" i="4"/>
  <c r="F25" i="4"/>
  <c r="G25" i="4"/>
  <c r="H25" i="4"/>
  <c r="E26" i="4"/>
  <c r="F26" i="4"/>
  <c r="G26" i="4"/>
  <c r="H26" i="4"/>
  <c r="E27" i="4"/>
  <c r="F27" i="4"/>
  <c r="G27" i="4"/>
  <c r="H27" i="4"/>
  <c r="E28" i="4"/>
  <c r="F28" i="4"/>
  <c r="G28" i="4"/>
  <c r="H28" i="4"/>
  <c r="E29" i="4"/>
  <c r="F29" i="4"/>
  <c r="G29" i="4"/>
  <c r="H29" i="4"/>
  <c r="E30" i="4"/>
  <c r="F30" i="4"/>
  <c r="G30" i="4"/>
  <c r="H30" i="4"/>
  <c r="E8" i="1"/>
  <c r="F8" i="1"/>
  <c r="G8" i="1"/>
  <c r="H8" i="1"/>
  <c r="E9" i="1"/>
  <c r="F9" i="1"/>
  <c r="G9" i="1"/>
  <c r="H9" i="1"/>
  <c r="E10" i="1"/>
  <c r="F10" i="1"/>
  <c r="G10" i="1"/>
  <c r="H10" i="1"/>
  <c r="E11" i="1"/>
  <c r="F11" i="1"/>
  <c r="G11" i="1"/>
  <c r="H11" i="1"/>
  <c r="E12" i="1"/>
  <c r="F12" i="1"/>
  <c r="G12" i="1"/>
  <c r="H12" i="1"/>
  <c r="E13" i="1"/>
  <c r="F13" i="1"/>
  <c r="G13" i="1"/>
  <c r="H13" i="1"/>
  <c r="E14" i="1"/>
  <c r="F14" i="1"/>
  <c r="G14" i="1"/>
  <c r="H14" i="1"/>
  <c r="E15" i="1"/>
  <c r="F15" i="1"/>
  <c r="G15" i="1"/>
  <c r="H15" i="1"/>
  <c r="E16" i="1"/>
  <c r="F16" i="1"/>
  <c r="G16" i="1"/>
  <c r="H16" i="1"/>
  <c r="E17" i="1"/>
  <c r="E18" i="1"/>
  <c r="F18" i="1"/>
  <c r="G18" i="1"/>
  <c r="H18" i="1"/>
  <c r="E19" i="1"/>
  <c r="F19" i="1"/>
  <c r="G19" i="1"/>
  <c r="H19" i="1"/>
  <c r="E20" i="1"/>
  <c r="F20" i="1"/>
  <c r="G20" i="1"/>
  <c r="E21" i="1"/>
  <c r="F21" i="1"/>
  <c r="G21" i="1"/>
  <c r="H21" i="1"/>
  <c r="E22" i="1"/>
  <c r="F22" i="1"/>
  <c r="G22" i="1"/>
  <c r="H22" i="1"/>
  <c r="E23" i="1"/>
  <c r="E24" i="1"/>
  <c r="F24" i="1"/>
  <c r="G24" i="1"/>
  <c r="H24" i="1"/>
  <c r="E25" i="1"/>
  <c r="F25" i="1"/>
  <c r="G25" i="1"/>
  <c r="H25" i="1"/>
  <c r="E26" i="1"/>
  <c r="F26" i="1"/>
  <c r="G26" i="1"/>
  <c r="H26" i="1"/>
  <c r="E27" i="1"/>
  <c r="F27" i="1"/>
  <c r="G27" i="1"/>
  <c r="H27" i="1"/>
  <c r="E28" i="1"/>
  <c r="F28" i="1"/>
  <c r="G28" i="1"/>
  <c r="H28" i="1"/>
  <c r="E29" i="1"/>
  <c r="F29" i="1"/>
  <c r="G29" i="1"/>
  <c r="H29" i="1"/>
  <c r="E30" i="1"/>
  <c r="F30" i="1"/>
  <c r="G30" i="1"/>
  <c r="H30" i="1"/>
</calcChain>
</file>

<file path=xl/sharedStrings.xml><?xml version="1.0" encoding="utf-8"?>
<sst xmlns="http://schemas.openxmlformats.org/spreadsheetml/2006/main" count="1043" uniqueCount="186">
  <si>
    <t>&lt;0.05</t>
  </si>
  <si>
    <t>&lt;0.01</t>
  </si>
  <si>
    <t>&lt;0.03</t>
  </si>
  <si>
    <t>&lt;4.1</t>
  </si>
  <si>
    <t>&lt;0.0006</t>
  </si>
  <si>
    <t>Maron Investments Pty Ltd</t>
  </si>
  <si>
    <t>Monitoring Point 9</t>
  </si>
  <si>
    <t>(311812 East, 3243684 North)</t>
  </si>
  <si>
    <t>Downstream monitoring point at the south eastern boundary of the premises labelled as "Monitoring Point 9" on map titled "Location Plan" submitted to the EPA on 14 March 2003</t>
  </si>
  <si>
    <t>Pollutant</t>
  </si>
  <si>
    <t>Unit of Measure</t>
  </si>
  <si>
    <t>Lowest sample value</t>
  </si>
  <si>
    <t>Mean of samples</t>
  </si>
  <si>
    <t>Highest sample value</t>
  </si>
  <si>
    <t>mg/L</t>
  </si>
  <si>
    <t>Conductivity</t>
  </si>
  <si>
    <t>uS/cm</t>
  </si>
  <si>
    <t>pH</t>
  </si>
  <si>
    <t>Phenols</t>
  </si>
  <si>
    <t>Total Dissolved Solids</t>
  </si>
  <si>
    <t>Total Organic Carbon</t>
  </si>
  <si>
    <t>Organochlorine Pesticides</t>
  </si>
  <si>
    <t>Total Petroleum Hydrocarbons</t>
  </si>
  <si>
    <t>Polycyclic Aromatic Hydrocarbons</t>
  </si>
  <si>
    <r>
      <t>Alkalinity (as CaCO</t>
    </r>
    <r>
      <rPr>
        <vertAlign val="subscript"/>
        <sz val="10"/>
        <rFont val="Arial"/>
        <family val="2"/>
      </rPr>
      <t>3</t>
    </r>
    <r>
      <rPr>
        <sz val="10"/>
        <rFont val="Arial"/>
      </rPr>
      <t>)</t>
    </r>
  </si>
  <si>
    <t>Aluminium (Al)</t>
  </si>
  <si>
    <t>Arsenic (As)</t>
  </si>
  <si>
    <t>Barium (Ba)</t>
  </si>
  <si>
    <t>Cadmium (Cd)</t>
  </si>
  <si>
    <t>Copper (Cu)</t>
  </si>
  <si>
    <t>Iron (Fe)</t>
  </si>
  <si>
    <t>Lead (Pb)</t>
  </si>
  <si>
    <t>Manganese (Mn)</t>
  </si>
  <si>
    <t>Mercury (Hg)</t>
  </si>
  <si>
    <t>Selenium (Se)</t>
  </si>
  <si>
    <t>Zinc (Zn)</t>
  </si>
  <si>
    <t>Chromium (Cr)</t>
  </si>
  <si>
    <t>Every 3 months</t>
  </si>
  <si>
    <t>Every 6 months</t>
  </si>
  <si>
    <t>Every month</t>
  </si>
  <si>
    <t>Sampling frequency</t>
  </si>
  <si>
    <t>No. of samples</t>
  </si>
  <si>
    <t>Monitoring Point 10</t>
  </si>
  <si>
    <t>Monitoring Point 1</t>
  </si>
  <si>
    <t>Monitoring Point 2</t>
  </si>
  <si>
    <t>Monitoring Point 3</t>
  </si>
  <si>
    <t>Monitoring Point 4</t>
  </si>
  <si>
    <t>Monitoring Point 5</t>
  </si>
  <si>
    <t>Monitoring Point 7</t>
  </si>
  <si>
    <t>Monitoring Point 8</t>
  </si>
  <si>
    <t>(311812 East, 6243684 North)</t>
  </si>
  <si>
    <t>Borehole labelled as "Monitoring Point 1" on map titled "Location Plan" submitted to the EPA on 14 March 2003</t>
  </si>
  <si>
    <t>Borehole labelled as "Monitoring Point 2" on map titled "Location Plan" submitted to the EPA on 14 March 2003</t>
  </si>
  <si>
    <t>Borehole labelled as "Monitoring Point 3" on map titled "Location Plan" submitted to the EPA on 14 March 2003</t>
  </si>
  <si>
    <t>Borehole labelled as "Monitoring Point 4" on map titled "Location Plan" submitted to the EPA on 14 March 2003</t>
  </si>
  <si>
    <t>Borehole with blue top on the western side of the boundary of the premises labelled as "Monitoring Point 5" on map titled "Location Plan" submitted to the EPA on 14 March 2003.</t>
  </si>
  <si>
    <t>Monitoring point in the dredge pond labelled as "Monitoring Point 7" on map titled "Location Plan" submitted to the EPA on 14 March 2003</t>
  </si>
  <si>
    <t>&lt;2</t>
  </si>
  <si>
    <t>Upstream monitoring point at the north eastern boundary of the premises labelled as "Monitoring Point 8" on map titled "Location Plan" submitted to the EPA on 14 March 2003</t>
  </si>
  <si>
    <t>Stormwater monitoring at north western boundary of the premises labelled as "Monitoring Point 10" on map titled "Location Plan" submitted to the EPA on 14 March 2003</t>
  </si>
  <si>
    <t>&lt;0.005</t>
  </si>
  <si>
    <r>
      <t>Alkalinity (as CaCO</t>
    </r>
    <r>
      <rPr>
        <vertAlign val="subscript"/>
        <sz val="10"/>
        <rFont val="Arial"/>
        <family val="2"/>
      </rPr>
      <t>3</t>
    </r>
    <r>
      <rPr>
        <sz val="10"/>
        <rFont val="Arial"/>
      </rPr>
      <t>)</t>
    </r>
  </si>
  <si>
    <t>&lt;0.0001</t>
  </si>
  <si>
    <t>EPA Licence No: 4612</t>
  </si>
  <si>
    <t>No.</t>
  </si>
  <si>
    <t>No. Samples Req by Licence</t>
  </si>
  <si>
    <t>Nitrogen-Ammonia</t>
  </si>
  <si>
    <t>Nitrate + Nitrite (oxidised Nitrogen)</t>
  </si>
  <si>
    <t>ug/L</t>
  </si>
  <si>
    <t>&lt;0.50</t>
  </si>
  <si>
    <t>&lt;0.10</t>
  </si>
  <si>
    <t>&lt;0.002</t>
  </si>
  <si>
    <t>&lt;0.02</t>
  </si>
  <si>
    <t>&lt;0.1</t>
  </si>
  <si>
    <t>&lt;0.2</t>
  </si>
  <si>
    <t>&lt;100</t>
  </si>
  <si>
    <t>&lt;1</t>
  </si>
  <si>
    <t>1443/1</t>
  </si>
  <si>
    <t>&lt;5</t>
  </si>
  <si>
    <t>1443/2</t>
  </si>
  <si>
    <t>1443/3</t>
  </si>
  <si>
    <t>1443/4</t>
  </si>
  <si>
    <t>1443/5</t>
  </si>
  <si>
    <t>1443/6</t>
  </si>
  <si>
    <t>1443/7</t>
  </si>
  <si>
    <t>0037/7</t>
  </si>
  <si>
    <t>1443/8</t>
  </si>
  <si>
    <t>0037/1</t>
  </si>
  <si>
    <t>0189/1</t>
  </si>
  <si>
    <t>0037/2</t>
  </si>
  <si>
    <t>0189/2</t>
  </si>
  <si>
    <t>0189/3</t>
  </si>
  <si>
    <t>0037/3</t>
  </si>
  <si>
    <t>0037/4</t>
  </si>
  <si>
    <t>0189/4</t>
  </si>
  <si>
    <t>0037/5</t>
  </si>
  <si>
    <t>0189/5</t>
  </si>
  <si>
    <t>0037/6</t>
  </si>
  <si>
    <t>0189/6</t>
  </si>
  <si>
    <t>0189/7</t>
  </si>
  <si>
    <t>0037/8</t>
  </si>
  <si>
    <t>0189/8</t>
  </si>
  <si>
    <t>0353/1</t>
  </si>
  <si>
    <t>0353/2</t>
  </si>
  <si>
    <t>0475/2</t>
  </si>
  <si>
    <t>0475/1</t>
  </si>
  <si>
    <t>0353/3</t>
  </si>
  <si>
    <t>0475/3</t>
  </si>
  <si>
    <t>0353/4</t>
  </si>
  <si>
    <t>0475/4</t>
  </si>
  <si>
    <t>0353/5</t>
  </si>
  <si>
    <t>0475/5</t>
  </si>
  <si>
    <t>0353/6</t>
  </si>
  <si>
    <t>0475/6</t>
  </si>
  <si>
    <t>0353/7</t>
  </si>
  <si>
    <t>0475/7</t>
  </si>
  <si>
    <t>0353/8</t>
  </si>
  <si>
    <t>0475/8</t>
  </si>
  <si>
    <t>1443/9</t>
  </si>
  <si>
    <t>0037/9</t>
  </si>
  <si>
    <t>0189/9</t>
  </si>
  <si>
    <t>0353/9</t>
  </si>
  <si>
    <t>0475/9</t>
  </si>
  <si>
    <t>0704/1</t>
  </si>
  <si>
    <t>0704/2</t>
  </si>
  <si>
    <t>0704/3</t>
  </si>
  <si>
    <t>0704/4</t>
  </si>
  <si>
    <t>0704/5</t>
  </si>
  <si>
    <t>0704/6</t>
  </si>
  <si>
    <t>0704/7</t>
  </si>
  <si>
    <t>0704/8</t>
  </si>
  <si>
    <t>0704/9</t>
  </si>
  <si>
    <t>0793/1</t>
  </si>
  <si>
    <t>0793/2</t>
  </si>
  <si>
    <t>0793/3</t>
  </si>
  <si>
    <t>0793/4</t>
  </si>
  <si>
    <t>0793/5</t>
  </si>
  <si>
    <t>0793/6</t>
  </si>
  <si>
    <t>0793/7</t>
  </si>
  <si>
    <t>0793/9</t>
  </si>
  <si>
    <t>0891/1</t>
  </si>
  <si>
    <t>0891/2</t>
  </si>
  <si>
    <t>0891/3</t>
  </si>
  <si>
    <t>0891/4</t>
  </si>
  <si>
    <t>0891/5</t>
  </si>
  <si>
    <t>0891/6</t>
  </si>
  <si>
    <t>0891/7</t>
  </si>
  <si>
    <t>0891/9</t>
  </si>
  <si>
    <t>0793/8</t>
  </si>
  <si>
    <t>0891/8</t>
  </si>
  <si>
    <t>1023/1</t>
  </si>
  <si>
    <t>1023/2</t>
  </si>
  <si>
    <t>1023/3</t>
  </si>
  <si>
    <t>1023/4</t>
  </si>
  <si>
    <t>1023/5</t>
  </si>
  <si>
    <t>1023/6</t>
  </si>
  <si>
    <t>1023/7</t>
  </si>
  <si>
    <t>1023/8</t>
  </si>
  <si>
    <t>1023/9</t>
  </si>
  <si>
    <t>1157/1</t>
  </si>
  <si>
    <t>1157/2</t>
  </si>
  <si>
    <t>1157/3</t>
  </si>
  <si>
    <t>1157/4</t>
  </si>
  <si>
    <t>1157/5</t>
  </si>
  <si>
    <t>1157/6</t>
  </si>
  <si>
    <t>1157/7</t>
  </si>
  <si>
    <t>1157/8</t>
  </si>
  <si>
    <t>1157/9</t>
  </si>
  <si>
    <t>1315/1</t>
  </si>
  <si>
    <t>1315/2</t>
  </si>
  <si>
    <t>1315/3</t>
  </si>
  <si>
    <t>1315/4</t>
  </si>
  <si>
    <t>1315/5</t>
  </si>
  <si>
    <t>1315/6</t>
  </si>
  <si>
    <t>1315/7</t>
  </si>
  <si>
    <t>1315/8</t>
  </si>
  <si>
    <t>1315/9</t>
  </si>
  <si>
    <t>1391/1</t>
  </si>
  <si>
    <t>1391/2</t>
  </si>
  <si>
    <t>1391/3</t>
  </si>
  <si>
    <t>1391/4</t>
  </si>
  <si>
    <t>1391/5</t>
  </si>
  <si>
    <t>1391/6</t>
  </si>
  <si>
    <t>1391/7</t>
  </si>
  <si>
    <t>1391/8</t>
  </si>
  <si>
    <t>1391/9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</si>
</sst>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75" formatCode="dd/mm/yy;@"/>
    <numFmt numFmtId="176" formatCode="0.0000"/>
    <numFmt numFmtId="177" formatCode="0.0"/>
    <numFmt numFmtId="178" formatCode="0.000"/>
    <numFmt numFmtId="180" formatCode="\&lt;"/>
    <numFmt numFmtId="182" formatCode="mm/dd/yy"/>
  </numFmts>
  <fonts count="13" x14ac:knownFonts="1">
    <font>
      <sz val="10"/>
      <name val="Arial"/>
    </font>
    <font>
      <sz val="10"/>
      <name val="Arial"/>
    </font>
    <font>
      <b/>
      <sz val="14"/>
      <name val="Arial"/>
      <family val="2"/>
    </font>
    <font>
      <b/>
      <sz val="10"/>
      <name val="Arial"/>
    </font>
    <font>
      <sz val="10"/>
      <name val="Arial"/>
    </font>
    <font>
      <vertAlign val="subscript"/>
      <sz val="10"/>
      <name val="Arial"/>
      <family val="2"/>
    </font>
    <font>
      <u/>
      <sz val="10"/>
      <color indexed="12"/>
      <name val="Arial"/>
    </font>
    <font>
      <vertAlign val="subscript"/>
      <sz val="10"/>
      <name val="Arial"/>
      <family val="2"/>
    </font>
    <font>
      <sz val="10"/>
      <name val="Arial"/>
    </font>
    <font>
      <sz val="10"/>
      <name val="Arial"/>
    </font>
    <font>
      <b/>
      <sz val="11"/>
      <name val="Arial"/>
      <family val="2"/>
    </font>
    <font>
      <b/>
      <sz val="9"/>
      <name val="Arial"/>
    </font>
    <font>
      <sz val="9"/>
      <name val="Arial"/>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79">
    <xf numFmtId="0" fontId="0" fillId="0" borderId="0" xfId="0"/>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175" fontId="0" fillId="0" borderId="1" xfId="0" applyNumberFormat="1" applyBorder="1" applyAlignment="1">
      <alignment horizontal="center"/>
    </xf>
    <xf numFmtId="176" fontId="0" fillId="3" borderId="1" xfId="0" applyNumberFormat="1" applyFill="1" applyBorder="1" applyAlignment="1">
      <alignment horizontal="center" vertical="center"/>
    </xf>
    <xf numFmtId="176" fontId="0" fillId="3" borderId="1" xfId="0" applyNumberFormat="1" applyFill="1" applyBorder="1"/>
    <xf numFmtId="1" fontId="0" fillId="3" borderId="1" xfId="0" applyNumberFormat="1" applyFill="1" applyBorder="1" applyAlignment="1">
      <alignment horizontal="center" vertical="center"/>
    </xf>
    <xf numFmtId="1" fontId="0" fillId="3" borderId="1" xfId="0" applyNumberFormat="1" applyFill="1" applyBorder="1"/>
    <xf numFmtId="177" fontId="0" fillId="2" borderId="1" xfId="0" applyNumberFormat="1" applyFill="1" applyBorder="1" applyAlignment="1">
      <alignment horizontal="center" vertical="center"/>
    </xf>
    <xf numFmtId="178" fontId="0" fillId="4" borderId="1" xfId="0" applyNumberFormat="1" applyFill="1" applyBorder="1" applyAlignment="1">
      <alignment horizontal="center" vertical="center"/>
    </xf>
    <xf numFmtId="178" fontId="0" fillId="4" borderId="1" xfId="0" applyNumberFormat="1" applyFill="1" applyBorder="1"/>
    <xf numFmtId="178" fontId="0" fillId="3" borderId="1" xfId="0" applyNumberFormat="1" applyFill="1" applyBorder="1" applyAlignment="1">
      <alignment horizontal="center" vertical="center"/>
    </xf>
    <xf numFmtId="178" fontId="0" fillId="3" borderId="1" xfId="0" applyNumberFormat="1" applyFill="1" applyBorder="1"/>
    <xf numFmtId="177" fontId="0" fillId="3" borderId="1" xfId="0" applyNumberFormat="1" applyFill="1" applyBorder="1" applyAlignment="1">
      <alignment horizontal="center" vertical="center"/>
    </xf>
    <xf numFmtId="0" fontId="4" fillId="3" borderId="1" xfId="0" applyFont="1" applyFill="1" applyBorder="1" applyAlignment="1">
      <alignment vertical="center" wrapText="1"/>
    </xf>
    <xf numFmtId="177" fontId="0" fillId="2" borderId="1" xfId="0" applyNumberFormat="1" applyFill="1" applyBorder="1" applyAlignment="1">
      <alignment horizontal="center"/>
    </xf>
    <xf numFmtId="1" fontId="0" fillId="3" borderId="1" xfId="0" applyNumberFormat="1" applyFill="1" applyBorder="1" applyAlignment="1">
      <alignment horizontal="center"/>
    </xf>
    <xf numFmtId="178" fontId="0" fillId="4" borderId="1" xfId="0" applyNumberFormat="1" applyFill="1" applyBorder="1" applyAlignment="1">
      <alignment horizontal="center"/>
    </xf>
    <xf numFmtId="2" fontId="0" fillId="3" borderId="1" xfId="0" applyNumberFormat="1" applyFill="1" applyBorder="1" applyAlignment="1">
      <alignment horizontal="center"/>
    </xf>
    <xf numFmtId="176" fontId="0" fillId="3" borderId="1" xfId="0" applyNumberFormat="1" applyFill="1" applyBorder="1" applyAlignment="1">
      <alignment horizontal="center"/>
    </xf>
    <xf numFmtId="178" fontId="0" fillId="3" borderId="1" xfId="0" applyNumberFormat="1" applyFill="1" applyBorder="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78" fontId="0" fillId="0" borderId="0" xfId="0" applyNumberFormat="1" applyFill="1" applyBorder="1"/>
    <xf numFmtId="178" fontId="0" fillId="0" borderId="0" xfId="0" applyNumberFormat="1" applyFill="1" applyBorder="1" applyAlignment="1">
      <alignment horizontal="center"/>
    </xf>
    <xf numFmtId="0" fontId="0" fillId="0" borderId="2" xfId="0" applyFill="1" applyBorder="1" applyAlignment="1">
      <alignment vertical="center" wrapText="1"/>
    </xf>
    <xf numFmtId="0" fontId="0" fillId="3" borderId="1" xfId="0" applyNumberFormat="1" applyFill="1" applyBorder="1" applyAlignment="1">
      <alignment vertical="center" wrapText="1"/>
    </xf>
    <xf numFmtId="177" fontId="0" fillId="4" borderId="1" xfId="0" applyNumberFormat="1" applyFill="1" applyBorder="1" applyAlignment="1">
      <alignment horizontal="center" vertical="center"/>
    </xf>
    <xf numFmtId="0" fontId="0" fillId="0" borderId="0" xfId="0" applyBorder="1"/>
    <xf numFmtId="0" fontId="0" fillId="0" borderId="0" xfId="0" applyFill="1" applyBorder="1"/>
    <xf numFmtId="175" fontId="4" fillId="0" borderId="1" xfId="0" applyNumberFormat="1" applyFont="1" applyBorder="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177" fontId="4" fillId="2" borderId="1" xfId="0" applyNumberFormat="1" applyFont="1" applyFill="1" applyBorder="1" applyAlignment="1">
      <alignment horizontal="center"/>
    </xf>
    <xf numFmtId="0" fontId="4"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177" fontId="8" fillId="4" borderId="1" xfId="0" applyNumberFormat="1" applyFont="1" applyFill="1" applyBorder="1" applyAlignment="1">
      <alignment horizontal="center" vertical="center"/>
    </xf>
    <xf numFmtId="178" fontId="8" fillId="4" borderId="1" xfId="0" applyNumberFormat="1" applyFont="1" applyFill="1" applyBorder="1" applyAlignment="1">
      <alignment horizontal="center" vertical="center"/>
    </xf>
    <xf numFmtId="178" fontId="8" fillId="4" borderId="1" xfId="0" applyNumberFormat="1" applyFont="1" applyFill="1" applyBorder="1" applyAlignment="1">
      <alignment horizontal="center"/>
    </xf>
    <xf numFmtId="177" fontId="8" fillId="3" borderId="1" xfId="0" applyNumberFormat="1" applyFont="1" applyFill="1" applyBorder="1" applyAlignment="1">
      <alignment horizontal="center" vertical="center"/>
    </xf>
    <xf numFmtId="178" fontId="8" fillId="3" borderId="1" xfId="0" applyNumberFormat="1" applyFont="1" applyFill="1" applyBorder="1" applyAlignment="1">
      <alignment horizontal="center"/>
    </xf>
    <xf numFmtId="176" fontId="8" fillId="3" borderId="1" xfId="0" applyNumberFormat="1" applyFont="1" applyFill="1" applyBorder="1" applyAlignment="1">
      <alignment horizont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8" fillId="0" borderId="0" xfId="0" applyNumberFormat="1" applyFont="1" applyFill="1" applyBorder="1"/>
    <xf numFmtId="178" fontId="8" fillId="0" borderId="0" xfId="0" applyNumberFormat="1" applyFont="1" applyFill="1" applyBorder="1" applyAlignment="1">
      <alignment horizontal="center"/>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9" fillId="4" borderId="1" xfId="0" applyFont="1" applyFill="1" applyBorder="1" applyAlignment="1">
      <alignment vertical="center" wrapText="1"/>
    </xf>
    <xf numFmtId="0" fontId="3" fillId="0" borderId="0" xfId="0" applyFont="1" applyBorder="1" applyAlignment="1">
      <alignment horizontal="left"/>
    </xf>
    <xf numFmtId="0" fontId="4" fillId="0" borderId="0" xfId="0" applyFont="1" applyBorder="1" applyAlignment="1">
      <alignment vertical="center"/>
    </xf>
    <xf numFmtId="0" fontId="0" fillId="0" borderId="0" xfId="0" applyBorder="1" applyAlignment="1"/>
    <xf numFmtId="0" fontId="3" fillId="0" borderId="0" xfId="0" applyFont="1" applyBorder="1" applyAlignment="1">
      <alignment horizontal="center"/>
    </xf>
    <xf numFmtId="0" fontId="0" fillId="0" borderId="0" xfId="0" applyBorder="1" applyAlignment="1">
      <alignment wrapText="1"/>
    </xf>
    <xf numFmtId="0" fontId="1" fillId="0" borderId="0" xfId="0" applyFont="1" applyBorder="1" applyAlignment="1">
      <alignment vertical="center"/>
    </xf>
    <xf numFmtId="0" fontId="1" fillId="0" borderId="0" xfId="0" applyFont="1" applyBorder="1" applyAlignment="1">
      <alignment wrapText="1"/>
    </xf>
    <xf numFmtId="0" fontId="1" fillId="0" borderId="0" xfId="0" applyFont="1" applyBorder="1"/>
    <xf numFmtId="0" fontId="8" fillId="0" borderId="0" xfId="0" applyFont="1" applyFill="1" applyBorder="1"/>
    <xf numFmtId="0" fontId="4" fillId="0" borderId="0" xfId="0" applyFont="1" applyBorder="1" applyAlignment="1">
      <alignment wrapText="1"/>
    </xf>
    <xf numFmtId="0" fontId="4" fillId="0" borderId="0" xfId="0" applyFont="1" applyBorder="1" applyAlignment="1"/>
    <xf numFmtId="0" fontId="4" fillId="0" borderId="0" xfId="0" applyFont="1" applyBorder="1"/>
    <xf numFmtId="0" fontId="0" fillId="2" borderId="3" xfId="0" applyFill="1" applyBorder="1" applyAlignment="1">
      <alignment horizontal="center" vertical="center"/>
    </xf>
    <xf numFmtId="2" fontId="0" fillId="0" borderId="0" xfId="0" applyNumberFormat="1" applyBorder="1"/>
    <xf numFmtId="2" fontId="0" fillId="0" borderId="0" xfId="0" applyNumberFormat="1" applyBorder="1" applyAlignment="1">
      <alignment horizontal="center"/>
    </xf>
    <xf numFmtId="2" fontId="0" fillId="2" borderId="1" xfId="0" applyNumberFormat="1" applyFill="1" applyBorder="1" applyAlignment="1">
      <alignment horizontal="center" vertical="center"/>
    </xf>
    <xf numFmtId="2" fontId="0" fillId="0" borderId="0" xfId="0" applyNumberFormat="1" applyFill="1" applyBorder="1" applyAlignment="1">
      <alignment horizontal="center" vertical="center"/>
    </xf>
    <xf numFmtId="2" fontId="1" fillId="0" borderId="0" xfId="0" applyNumberFormat="1" applyFont="1" applyBorder="1"/>
    <xf numFmtId="2" fontId="4" fillId="2" borderId="1"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4" fillId="0" borderId="0" xfId="0" applyNumberFormat="1" applyFont="1" applyBorder="1"/>
    <xf numFmtId="2" fontId="1" fillId="0" borderId="0" xfId="0" applyNumberFormat="1" applyFont="1" applyBorder="1" applyAlignment="1">
      <alignment horizontal="center"/>
    </xf>
    <xf numFmtId="2" fontId="0" fillId="2" borderId="4" xfId="0" applyNumberFormat="1" applyFill="1" applyBorder="1" applyAlignment="1">
      <alignment horizontal="center" vertical="center"/>
    </xf>
    <xf numFmtId="2" fontId="4" fillId="2" borderId="4"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177" fontId="1" fillId="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Border="1" applyAlignment="1">
      <alignment horizontal="right"/>
    </xf>
    <xf numFmtId="0" fontId="10" fillId="0" borderId="0" xfId="0" applyFont="1" applyBorder="1" applyAlignment="1">
      <alignment horizontal="right"/>
    </xf>
    <xf numFmtId="0" fontId="11" fillId="0" borderId="0" xfId="0" applyFont="1" applyBorder="1" applyAlignment="1">
      <alignment horizontal="right"/>
    </xf>
    <xf numFmtId="0" fontId="12" fillId="0" borderId="0" xfId="0" applyFont="1" applyBorder="1"/>
    <xf numFmtId="0" fontId="12" fillId="3" borderId="3" xfId="0" applyFont="1" applyFill="1" applyBorder="1" applyAlignment="1">
      <alignment horizontal="center" vertical="center"/>
    </xf>
    <xf numFmtId="0" fontId="12" fillId="4" borderId="3"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Border="1" applyAlignment="1">
      <alignment horizont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vertical="center" wrapText="1"/>
    </xf>
    <xf numFmtId="0" fontId="9" fillId="3" borderId="1" xfId="0" applyFont="1" applyFill="1" applyBorder="1" applyAlignment="1">
      <alignment vertical="center" wrapText="1"/>
    </xf>
    <xf numFmtId="0" fontId="0" fillId="0" borderId="0" xfId="0" applyAlignment="1"/>
    <xf numFmtId="0" fontId="12" fillId="0" borderId="0" xfId="0" applyFont="1" applyFill="1" applyBorder="1"/>
    <xf numFmtId="0" fontId="9" fillId="0"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xf>
    <xf numFmtId="3" fontId="1" fillId="3" borderId="1" xfId="0" applyNumberFormat="1" applyFont="1" applyFill="1" applyBorder="1" applyAlignment="1">
      <alignment horizontal="center" vertical="center"/>
    </xf>
    <xf numFmtId="3" fontId="1" fillId="3" borderId="1" xfId="0" applyNumberFormat="1" applyFont="1" applyFill="1" applyBorder="1"/>
    <xf numFmtId="3" fontId="1" fillId="3" borderId="1" xfId="0" applyNumberFormat="1" applyFont="1" applyFill="1" applyBorder="1" applyAlignment="1">
      <alignment horizontal="center"/>
    </xf>
    <xf numFmtId="177" fontId="1" fillId="3" borderId="1" xfId="0" applyNumberFormat="1" applyFont="1" applyFill="1" applyBorder="1"/>
    <xf numFmtId="177" fontId="1" fillId="3" borderId="1" xfId="0" applyNumberFormat="1" applyFont="1" applyFill="1" applyBorder="1" applyAlignment="1">
      <alignment horizontal="center"/>
    </xf>
    <xf numFmtId="180" fontId="0" fillId="4" borderId="1"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pplyProtection="1">
      <alignment horizontal="center" vertical="center"/>
    </xf>
    <xf numFmtId="178" fontId="4" fillId="2" borderId="4" xfId="0" applyNumberFormat="1" applyFont="1" applyFill="1" applyBorder="1" applyAlignment="1">
      <alignment horizontal="center" vertical="center"/>
    </xf>
    <xf numFmtId="178" fontId="8" fillId="2" borderId="4" xfId="0" applyNumberFormat="1" applyFont="1" applyFill="1" applyBorder="1" applyAlignment="1">
      <alignment horizontal="center" vertical="center"/>
    </xf>
    <xf numFmtId="176" fontId="0" fillId="2"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176" fontId="0" fillId="4" borderId="1" xfId="0" applyNumberFormat="1" applyFill="1" applyBorder="1" applyAlignment="1">
      <alignment horizontal="center" vertical="center"/>
    </xf>
    <xf numFmtId="0" fontId="0" fillId="0" borderId="1" xfId="0" applyNumberFormat="1" applyBorder="1" applyAlignment="1">
      <alignment horizontal="center"/>
    </xf>
    <xf numFmtId="0" fontId="4" fillId="0" borderId="1" xfId="0" applyNumberFormat="1" applyFont="1" applyBorder="1" applyAlignment="1">
      <alignment horizontal="center"/>
    </xf>
    <xf numFmtId="14" fontId="0" fillId="0" borderId="1" xfId="0" applyNumberFormat="1" applyBorder="1" applyAlignment="1">
      <alignment horizontal="center"/>
    </xf>
    <xf numFmtId="0" fontId="0" fillId="3" borderId="1" xfId="0" applyNumberFormat="1" applyFill="1" applyBorder="1" applyAlignment="1">
      <alignment horizontal="center"/>
    </xf>
    <xf numFmtId="0" fontId="0" fillId="4" borderId="1" xfId="0" applyNumberFormat="1" applyFill="1" applyBorder="1" applyAlignment="1">
      <alignment horizontal="center"/>
    </xf>
    <xf numFmtId="0" fontId="1" fillId="3" borderId="1" xfId="0" applyNumberFormat="1" applyFont="1" applyFill="1" applyBorder="1" applyAlignment="1">
      <alignment horizontal="center"/>
    </xf>
    <xf numFmtId="0" fontId="0" fillId="2" borderId="1" xfId="0" applyNumberFormat="1" applyFill="1" applyBorder="1" applyAlignment="1">
      <alignment horizontal="center"/>
    </xf>
    <xf numFmtId="0" fontId="8" fillId="3" borderId="1" xfId="0" applyNumberFormat="1" applyFont="1" applyFill="1" applyBorder="1" applyAlignment="1">
      <alignment horizontal="center"/>
    </xf>
    <xf numFmtId="0" fontId="8" fillId="4" borderId="1" xfId="0" applyNumberFormat="1" applyFont="1" applyFill="1" applyBorder="1" applyAlignment="1">
      <alignment horizontal="center"/>
    </xf>
    <xf numFmtId="0" fontId="4" fillId="2" borderId="1" xfId="0" applyNumberFormat="1" applyFont="1" applyFill="1" applyBorder="1" applyAlignment="1">
      <alignment horizontal="center"/>
    </xf>
    <xf numFmtId="14" fontId="4" fillId="0" borderId="1" xfId="0" applyNumberFormat="1" applyFont="1" applyBorder="1" applyAlignment="1">
      <alignment horizontal="center"/>
    </xf>
    <xf numFmtId="177" fontId="0" fillId="3" borderId="1" xfId="0" applyNumberFormat="1" applyFill="1" applyBorder="1" applyAlignment="1">
      <alignment horizontal="center"/>
    </xf>
    <xf numFmtId="14" fontId="0" fillId="0" borderId="0" xfId="0" applyNumberFormat="1"/>
    <xf numFmtId="2" fontId="0" fillId="0" borderId="0" xfId="0" applyNumberFormat="1"/>
    <xf numFmtId="1" fontId="1" fillId="3"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2" fontId="8" fillId="4" borderId="1" xfId="0" applyNumberFormat="1" applyFont="1" applyFill="1" applyBorder="1" applyAlignment="1">
      <alignment horizontal="center" vertical="center"/>
    </xf>
    <xf numFmtId="2" fontId="0" fillId="3" borderId="1" xfId="0" applyNumberFormat="1" applyFill="1" applyBorder="1" applyAlignment="1">
      <alignment horizontal="center" vertical="center"/>
    </xf>
    <xf numFmtId="177" fontId="8" fillId="3" borderId="1" xfId="0" applyNumberFormat="1" applyFont="1" applyFill="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1" fontId="1" fillId="3" borderId="1" xfId="0" applyNumberFormat="1" applyFont="1" applyFill="1" applyBorder="1" applyAlignment="1">
      <alignment horizontal="center"/>
    </xf>
    <xf numFmtId="2" fontId="8" fillId="3" borderId="1" xfId="0" applyNumberFormat="1" applyFont="1" applyFill="1" applyBorder="1" applyAlignment="1">
      <alignment horizontal="center"/>
    </xf>
    <xf numFmtId="2" fontId="0" fillId="4" borderId="1" xfId="0" applyNumberFormat="1" applyFill="1" applyBorder="1" applyAlignment="1">
      <alignment horizontal="center"/>
    </xf>
    <xf numFmtId="2" fontId="8" fillId="4" borderId="1" xfId="0" applyNumberFormat="1" applyFont="1" applyFill="1" applyBorder="1" applyAlignment="1">
      <alignment horizontal="center"/>
    </xf>
    <xf numFmtId="2" fontId="8" fillId="3" borderId="1" xfId="0" applyNumberFormat="1" applyFont="1" applyFill="1" applyBorder="1" applyAlignment="1">
      <alignment horizontal="center" vertical="center"/>
    </xf>
    <xf numFmtId="177" fontId="0" fillId="4" borderId="1" xfId="0" applyNumberFormat="1" applyFill="1" applyBorder="1" applyAlignment="1">
      <alignment horizontal="center"/>
    </xf>
    <xf numFmtId="182" fontId="0" fillId="0" borderId="1" xfId="0" applyNumberFormat="1" applyBorder="1" applyAlignment="1">
      <alignment horizontal="center"/>
    </xf>
    <xf numFmtId="182" fontId="4" fillId="0" borderId="1" xfId="0" applyNumberFormat="1" applyFont="1" applyBorder="1" applyAlignment="1">
      <alignment horizontal="center"/>
    </xf>
    <xf numFmtId="2" fontId="0" fillId="4" borderId="1" xfId="0" applyNumberFormat="1" applyFill="1" applyBorder="1" applyAlignment="1">
      <alignment horizontal="left" vertical="center" indent="1"/>
    </xf>
    <xf numFmtId="0" fontId="1" fillId="3" borderId="1" xfId="1" applyNumberFormat="1" applyFont="1" applyFill="1" applyBorder="1" applyAlignment="1">
      <alignment horizontal="center"/>
    </xf>
    <xf numFmtId="43" fontId="0" fillId="4" borderId="1" xfId="1" applyFont="1" applyFill="1" applyBorder="1" applyAlignment="1">
      <alignment horizontal="center"/>
    </xf>
    <xf numFmtId="0" fontId="0" fillId="0" borderId="0" xfId="0" applyFill="1"/>
    <xf numFmtId="177" fontId="0" fillId="0" borderId="6" xfId="0" applyNumberFormat="1" applyFill="1" applyBorder="1" applyAlignment="1">
      <alignment horizontal="center"/>
    </xf>
    <xf numFmtId="0" fontId="0" fillId="4" borderId="3" xfId="0" applyNumberFormat="1" applyFill="1" applyBorder="1" applyAlignment="1">
      <alignment horizontal="center"/>
    </xf>
    <xf numFmtId="0" fontId="0" fillId="2" borderId="3" xfId="0" applyNumberFormat="1" applyFill="1" applyBorder="1" applyAlignment="1">
      <alignment horizontal="center"/>
    </xf>
    <xf numFmtId="0" fontId="0" fillId="0" borderId="0" xfId="0" applyNumberFormat="1" applyFill="1" applyBorder="1" applyAlignment="1">
      <alignment horizontal="center"/>
    </xf>
    <xf numFmtId="177" fontId="0" fillId="0" borderId="0" xfId="0" applyNumberFormat="1" applyFill="1" applyBorder="1" applyAlignment="1">
      <alignment horizontal="center"/>
    </xf>
    <xf numFmtId="0" fontId="0" fillId="0" borderId="6" xfId="0" applyNumberFormat="1" applyFill="1" applyBorder="1" applyAlignment="1">
      <alignment horizontal="center"/>
    </xf>
    <xf numFmtId="14" fontId="0" fillId="0" borderId="0" xfId="0" applyNumberFormat="1" applyFill="1" applyBorder="1"/>
    <xf numFmtId="14" fontId="0" fillId="0" borderId="0" xfId="0" applyNumberFormat="1" applyBorder="1"/>
    <xf numFmtId="177" fontId="0" fillId="2" borderId="3" xfId="0" applyNumberFormat="1" applyFill="1" applyBorder="1" applyAlignment="1">
      <alignment horizontal="center"/>
    </xf>
    <xf numFmtId="0" fontId="3" fillId="0" borderId="8" xfId="0" applyFont="1" applyBorder="1" applyAlignment="1">
      <alignment horizontal="center" wrapText="1"/>
    </xf>
    <xf numFmtId="0" fontId="0" fillId="0" borderId="5" xfId="0" applyBorder="1"/>
    <xf numFmtId="2" fontId="3" fillId="0" borderId="8" xfId="0" applyNumberFormat="1" applyFont="1" applyBorder="1" applyAlignment="1">
      <alignment horizontal="center" wrapText="1"/>
    </xf>
    <xf numFmtId="0" fontId="0" fillId="0" borderId="7" xfId="0" applyBorder="1" applyAlignment="1">
      <alignment horizontal="left" vertical="top" wrapText="1"/>
    </xf>
    <xf numFmtId="0" fontId="0" fillId="0" borderId="7" xfId="0" applyBorder="1"/>
    <xf numFmtId="0" fontId="2" fillId="0" borderId="0" xfId="0" applyFont="1" applyBorder="1" applyAlignment="1">
      <alignment horizontal="right"/>
    </xf>
    <xf numFmtId="0" fontId="11" fillId="0" borderId="8" xfId="0" applyFont="1" applyBorder="1" applyAlignment="1"/>
    <xf numFmtId="0" fontId="11" fillId="0" borderId="8" xfId="0" applyFont="1" applyBorder="1" applyAlignment="1">
      <alignment horizontal="center" wrapText="1"/>
    </xf>
    <xf numFmtId="0" fontId="1" fillId="0" borderId="7"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5" width="9.85546875" style="36" customWidth="1"/>
    <col min="16" max="16" width="10.140625" style="36" customWidth="1"/>
    <col min="17" max="17" width="10.85546875" style="36" customWidth="1"/>
    <col min="18" max="18" width="10.42578125" style="36" customWidth="1"/>
    <col min="19" max="19" width="9.85546875" style="36" customWidth="1"/>
    <col min="20" max="20" width="10.140625" style="36"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43</v>
      </c>
    </row>
    <row r="4" spans="1:22" ht="12.75" customHeight="1" x14ac:dyDescent="0.2">
      <c r="B4" s="67" t="s">
        <v>50</v>
      </c>
      <c r="F4" s="80"/>
    </row>
    <row r="5" spans="1:22" ht="12.75" customHeight="1" x14ac:dyDescent="0.2">
      <c r="A5" s="107"/>
      <c r="B5" s="171" t="s">
        <v>51</v>
      </c>
      <c r="C5" s="172"/>
      <c r="D5" s="172"/>
      <c r="E5" s="172"/>
      <c r="F5" s="172"/>
      <c r="G5" s="172"/>
      <c r="H5" s="172"/>
      <c r="I5" s="172"/>
      <c r="J5" s="172"/>
      <c r="K5" s="172"/>
      <c r="L5" s="172"/>
      <c r="M5" s="172"/>
      <c r="N5" s="172"/>
      <c r="O5" s="172"/>
      <c r="P5" s="172"/>
      <c r="Q5" s="172"/>
      <c r="R5" s="172"/>
      <c r="S5" s="172"/>
      <c r="T5" s="106"/>
      <c r="V5" s="36"/>
    </row>
    <row r="6" spans="1:22" ht="12.75" customHeight="1" x14ac:dyDescent="0.2">
      <c r="A6" s="174" t="s">
        <v>64</v>
      </c>
      <c r="B6" s="168" t="s">
        <v>9</v>
      </c>
      <c r="C6" s="168" t="s">
        <v>10</v>
      </c>
      <c r="D6" s="175" t="s">
        <v>65</v>
      </c>
      <c r="E6" s="168" t="s">
        <v>41</v>
      </c>
      <c r="F6" s="170" t="s">
        <v>11</v>
      </c>
      <c r="G6" s="170" t="s">
        <v>13</v>
      </c>
      <c r="H6" s="170" t="s">
        <v>12</v>
      </c>
      <c r="I6" s="153">
        <v>41579</v>
      </c>
      <c r="J6" s="10">
        <v>41316</v>
      </c>
      <c r="K6" s="10">
        <v>41344</v>
      </c>
      <c r="L6" s="10">
        <v>41379</v>
      </c>
      <c r="M6" s="10">
        <v>41404</v>
      </c>
      <c r="N6" s="10">
        <v>41460</v>
      </c>
      <c r="O6" s="128">
        <v>41479</v>
      </c>
      <c r="P6" s="128">
        <v>41507</v>
      </c>
      <c r="Q6" s="128">
        <v>41536</v>
      </c>
      <c r="R6" s="128">
        <v>41565</v>
      </c>
      <c r="S6" s="128">
        <v>41598</v>
      </c>
      <c r="T6" s="128">
        <v>41617</v>
      </c>
      <c r="U6" s="138"/>
      <c r="V6" s="165"/>
    </row>
    <row r="7" spans="1:22" ht="12.75" customHeight="1" x14ac:dyDescent="0.2">
      <c r="A7" s="169"/>
      <c r="B7" s="169"/>
      <c r="C7" s="169"/>
      <c r="D7" s="169"/>
      <c r="E7" s="169"/>
      <c r="F7" s="169"/>
      <c r="G7" s="169"/>
      <c r="H7" s="169"/>
      <c r="I7" s="110" t="s">
        <v>77</v>
      </c>
      <c r="J7" s="110" t="s">
        <v>87</v>
      </c>
      <c r="K7" s="110" t="s">
        <v>88</v>
      </c>
      <c r="L7" s="126" t="s">
        <v>102</v>
      </c>
      <c r="M7" s="10" t="s">
        <v>105</v>
      </c>
      <c r="N7" s="10" t="s">
        <v>123</v>
      </c>
      <c r="O7" s="10" t="s">
        <v>132</v>
      </c>
      <c r="P7" s="10" t="s">
        <v>140</v>
      </c>
      <c r="Q7" s="126" t="s">
        <v>150</v>
      </c>
      <c r="R7" s="126" t="s">
        <v>159</v>
      </c>
      <c r="S7" s="126" t="s">
        <v>168</v>
      </c>
      <c r="T7" s="126" t="s">
        <v>177</v>
      </c>
      <c r="U7" s="164"/>
      <c r="V7" s="37"/>
    </row>
    <row r="8" spans="1:22" ht="12.75" customHeight="1" x14ac:dyDescent="0.2">
      <c r="A8" s="108">
        <v>1</v>
      </c>
      <c r="B8" s="3" t="s">
        <v>24</v>
      </c>
      <c r="C8" s="4" t="s">
        <v>14</v>
      </c>
      <c r="D8" s="97">
        <v>4</v>
      </c>
      <c r="E8" s="78">
        <f t="shared" ref="E8:E30" si="0">COUNTA(I8:T8)</f>
        <v>4</v>
      </c>
      <c r="F8" s="118">
        <v>0</v>
      </c>
      <c r="G8" s="81">
        <f>IF(MAX(I8:U8)=0,"&lt;5",MAX(I8:U8))</f>
        <v>350</v>
      </c>
      <c r="H8" s="88">
        <f>IF(ISERROR(AVERAGE(I8:T8)),"&lt;5",AVERAGE(I8:T8))</f>
        <v>330</v>
      </c>
      <c r="I8" s="140" t="s">
        <v>76</v>
      </c>
      <c r="J8" s="91"/>
      <c r="K8" s="91"/>
      <c r="L8" s="13" t="s">
        <v>76</v>
      </c>
      <c r="M8" s="13"/>
      <c r="N8" s="23"/>
      <c r="O8" s="129">
        <v>350</v>
      </c>
      <c r="P8" s="129"/>
      <c r="Q8" s="129"/>
      <c r="R8" s="129">
        <v>310</v>
      </c>
      <c r="S8" s="129"/>
      <c r="T8" s="129"/>
      <c r="V8" s="158"/>
    </row>
    <row r="9" spans="1:22" ht="12.75" customHeight="1" x14ac:dyDescent="0.2">
      <c r="A9" s="108">
        <v>2</v>
      </c>
      <c r="B9" s="5" t="s">
        <v>25</v>
      </c>
      <c r="C9" s="6" t="s">
        <v>14</v>
      </c>
      <c r="D9" s="98">
        <v>2</v>
      </c>
      <c r="E9" s="78">
        <f t="shared" si="0"/>
        <v>2</v>
      </c>
      <c r="F9" s="118">
        <f t="shared" ref="F9:F30" si="1">IF(MIN(I9:T9)=0,"&lt;0.005",MIN(I9:T9))</f>
        <v>0.3</v>
      </c>
      <c r="G9" s="81">
        <f t="shared" ref="G9:G30" si="2">IF(MAX(I9:U9)=0,"&lt;0.005",MAX(I9:U9))</f>
        <v>32</v>
      </c>
      <c r="H9" s="88">
        <f t="shared" ref="H9:H30" si="3">IF(ISERROR(AVERAGE(I9:T9)),"&lt;0.0001",AVERAGE(I9:T9))</f>
        <v>16.149999999999999</v>
      </c>
      <c r="I9" s="141">
        <v>32</v>
      </c>
      <c r="J9" s="35"/>
      <c r="K9" s="35"/>
      <c r="L9" s="16"/>
      <c r="M9" s="24"/>
      <c r="N9" s="24"/>
      <c r="O9" s="152">
        <v>0.3</v>
      </c>
      <c r="P9" s="130"/>
      <c r="Q9" s="130"/>
      <c r="R9" s="130"/>
      <c r="S9" s="130"/>
      <c r="T9" s="130"/>
    </row>
    <row r="10" spans="1:22" ht="12.75" customHeight="1" x14ac:dyDescent="0.2">
      <c r="A10" s="108">
        <v>3</v>
      </c>
      <c r="B10" s="5" t="s">
        <v>26</v>
      </c>
      <c r="C10" s="6" t="s">
        <v>14</v>
      </c>
      <c r="D10" s="98">
        <v>2</v>
      </c>
      <c r="E10" s="78">
        <f t="shared" si="0"/>
        <v>2</v>
      </c>
      <c r="F10" s="118" t="str">
        <f>IF(MIN(I10:T10)=0,"&lt;0.001",MIN(I10:T10))</f>
        <v>&lt;0.001</v>
      </c>
      <c r="G10" s="81" t="str">
        <f>IF(MAX(I10:U10)=0,"&lt;0.05",MAX(I10:U10))</f>
        <v>&lt;0.05</v>
      </c>
      <c r="H10" s="88" t="str">
        <f>IF(ISERROR(AVERAGE(I10:T10)),"&lt;0.05",AVERAGE(I10:T10))</f>
        <v>&lt;0.05</v>
      </c>
      <c r="I10" s="35" t="s">
        <v>1</v>
      </c>
      <c r="J10" s="35"/>
      <c r="K10" s="35"/>
      <c r="L10" s="16"/>
      <c r="M10" s="24"/>
      <c r="N10" s="24"/>
      <c r="O10" s="130" t="s">
        <v>1</v>
      </c>
      <c r="P10" s="130"/>
      <c r="Q10" s="130"/>
      <c r="R10" s="130"/>
      <c r="S10" s="130"/>
      <c r="T10" s="130"/>
    </row>
    <row r="11" spans="1:22" ht="12.75" customHeight="1" x14ac:dyDescent="0.2">
      <c r="A11" s="108">
        <v>4</v>
      </c>
      <c r="B11" s="5" t="s">
        <v>27</v>
      </c>
      <c r="C11" s="6" t="s">
        <v>14</v>
      </c>
      <c r="D11" s="98">
        <v>2</v>
      </c>
      <c r="E11" s="78">
        <f t="shared" si="0"/>
        <v>2</v>
      </c>
      <c r="F11" s="118" t="str">
        <f t="shared" si="1"/>
        <v>&lt;0.005</v>
      </c>
      <c r="G11" s="81" t="str">
        <f t="shared" si="2"/>
        <v>&lt;0.005</v>
      </c>
      <c r="H11" s="88" t="str">
        <f t="shared" si="3"/>
        <v>&lt;0.0001</v>
      </c>
      <c r="I11" s="35" t="s">
        <v>73</v>
      </c>
      <c r="J11" s="35"/>
      <c r="K11" s="35"/>
      <c r="L11" s="16"/>
      <c r="M11" s="24"/>
      <c r="N11" s="24"/>
      <c r="O11" s="130" t="s">
        <v>73</v>
      </c>
      <c r="P11" s="130"/>
      <c r="Q11" s="130"/>
      <c r="R11" s="130"/>
      <c r="S11" s="130"/>
      <c r="T11" s="130"/>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35" t="s">
        <v>1</v>
      </c>
      <c r="J12" s="35"/>
      <c r="K12" s="35"/>
      <c r="L12" s="16"/>
      <c r="M12" s="24"/>
      <c r="N12" s="24"/>
      <c r="O12" s="130" t="s">
        <v>1</v>
      </c>
      <c r="P12" s="130"/>
      <c r="Q12" s="130"/>
      <c r="R12" s="130"/>
      <c r="S12" s="130"/>
      <c r="T12" s="130"/>
    </row>
    <row r="13" spans="1:22" ht="12.75" customHeight="1" x14ac:dyDescent="0.2">
      <c r="A13" s="108">
        <v>6</v>
      </c>
      <c r="B13" s="5" t="s">
        <v>36</v>
      </c>
      <c r="C13" s="6" t="s">
        <v>14</v>
      </c>
      <c r="D13" s="98">
        <v>2</v>
      </c>
      <c r="E13" s="78">
        <f t="shared" si="0"/>
        <v>2</v>
      </c>
      <c r="F13" s="118" t="s">
        <v>60</v>
      </c>
      <c r="G13" s="81">
        <v>0.01</v>
      </c>
      <c r="H13" s="88" t="s">
        <v>1</v>
      </c>
      <c r="I13" s="124" t="s">
        <v>1</v>
      </c>
      <c r="J13" s="35"/>
      <c r="K13" s="35"/>
      <c r="L13" s="16"/>
      <c r="M13" s="24"/>
      <c r="N13" s="24"/>
      <c r="O13" s="130" t="s">
        <v>1</v>
      </c>
      <c r="P13" s="130"/>
      <c r="Q13" s="130"/>
      <c r="R13" s="130"/>
      <c r="S13" s="130"/>
      <c r="T13" s="130"/>
    </row>
    <row r="14" spans="1:22" ht="12.75" customHeight="1" x14ac:dyDescent="0.2">
      <c r="A14" s="108">
        <v>7</v>
      </c>
      <c r="B14" s="3" t="s">
        <v>15</v>
      </c>
      <c r="C14" s="4" t="s">
        <v>16</v>
      </c>
      <c r="D14" s="97">
        <v>4</v>
      </c>
      <c r="E14" s="78">
        <f t="shared" si="0"/>
        <v>4</v>
      </c>
      <c r="F14" s="118">
        <f t="shared" si="1"/>
        <v>15000</v>
      </c>
      <c r="G14" s="81">
        <f t="shared" si="2"/>
        <v>18000</v>
      </c>
      <c r="H14" s="88">
        <f t="shared" si="3"/>
        <v>16250</v>
      </c>
      <c r="I14" s="140">
        <v>16000</v>
      </c>
      <c r="J14" s="91"/>
      <c r="K14" s="91"/>
      <c r="L14" s="140">
        <v>16000</v>
      </c>
      <c r="M14" s="114"/>
      <c r="N14" s="114"/>
      <c r="O14" s="131">
        <v>15000</v>
      </c>
      <c r="P14" s="131"/>
      <c r="Q14" s="131"/>
      <c r="R14" s="131">
        <v>18000</v>
      </c>
      <c r="S14" s="131"/>
      <c r="T14" s="131"/>
    </row>
    <row r="15" spans="1:22" ht="12.75" customHeight="1" x14ac:dyDescent="0.2">
      <c r="A15" s="108">
        <v>8</v>
      </c>
      <c r="B15" s="5" t="s">
        <v>29</v>
      </c>
      <c r="C15" s="6" t="s">
        <v>14</v>
      </c>
      <c r="D15" s="98">
        <v>2</v>
      </c>
      <c r="E15" s="78">
        <f t="shared" si="0"/>
        <v>2</v>
      </c>
      <c r="F15" s="118" t="str">
        <f t="shared" si="1"/>
        <v>&lt;0.005</v>
      </c>
      <c r="G15" s="81" t="str">
        <f>IF(MAX(I15:U15)=0,"&lt;0.01",MAX(I15:U15))</f>
        <v>&lt;0.01</v>
      </c>
      <c r="H15" s="88" t="str">
        <f>IF(ISERROR(AVERAGE(I15:T15)),"&lt;0.01",AVERAGE(I15:T15))</f>
        <v>&lt;0.01</v>
      </c>
      <c r="I15" s="35" t="s">
        <v>1</v>
      </c>
      <c r="J15" s="35"/>
      <c r="K15" s="35"/>
      <c r="L15" s="16"/>
      <c r="M15" s="24"/>
      <c r="N15" s="24"/>
      <c r="O15" s="130" t="s">
        <v>1</v>
      </c>
      <c r="P15" s="130"/>
      <c r="Q15" s="130"/>
      <c r="R15" s="130"/>
      <c r="S15" s="130"/>
      <c r="T15" s="130"/>
    </row>
    <row r="16" spans="1:22" ht="12.75" customHeight="1" x14ac:dyDescent="0.2">
      <c r="A16" s="108">
        <v>9</v>
      </c>
      <c r="B16" s="5" t="s">
        <v>30</v>
      </c>
      <c r="C16" s="6" t="s">
        <v>14</v>
      </c>
      <c r="D16" s="98">
        <v>2</v>
      </c>
      <c r="E16" s="78">
        <f t="shared" si="0"/>
        <v>2</v>
      </c>
      <c r="F16" s="118">
        <f t="shared" si="1"/>
        <v>0.76</v>
      </c>
      <c r="G16" s="81">
        <f t="shared" si="2"/>
        <v>44</v>
      </c>
      <c r="H16" s="88">
        <f t="shared" si="3"/>
        <v>22.38</v>
      </c>
      <c r="I16" s="141">
        <v>44</v>
      </c>
      <c r="J16" s="35"/>
      <c r="K16" s="35"/>
      <c r="L16" s="16"/>
      <c r="M16" s="24"/>
      <c r="N16" s="24"/>
      <c r="O16" s="130">
        <v>0.76</v>
      </c>
      <c r="P16" s="130"/>
      <c r="Q16" s="130"/>
      <c r="R16" s="130"/>
      <c r="S16" s="130"/>
      <c r="T16" s="130"/>
    </row>
    <row r="17" spans="1:22" x14ac:dyDescent="0.2">
      <c r="A17" s="108">
        <v>10</v>
      </c>
      <c r="B17" s="5" t="s">
        <v>31</v>
      </c>
      <c r="C17" s="6" t="s">
        <v>14</v>
      </c>
      <c r="D17" s="98">
        <v>2</v>
      </c>
      <c r="E17" s="2">
        <f t="shared" si="0"/>
        <v>2</v>
      </c>
      <c r="F17" s="118" t="str">
        <f t="shared" si="1"/>
        <v>&lt;0.005</v>
      </c>
      <c r="G17" s="81" t="str">
        <f t="shared" si="2"/>
        <v>&lt;0.005</v>
      </c>
      <c r="H17" s="88" t="str">
        <f t="shared" si="3"/>
        <v>&lt;0.0001</v>
      </c>
      <c r="I17" s="124" t="s">
        <v>1</v>
      </c>
      <c r="J17" s="35"/>
      <c r="K17" s="35"/>
      <c r="L17" s="16"/>
      <c r="M17" s="24"/>
      <c r="N17" s="24"/>
      <c r="O17" s="149" t="s">
        <v>1</v>
      </c>
      <c r="P17" s="130"/>
      <c r="Q17" s="130"/>
      <c r="R17" s="130"/>
      <c r="S17" s="130"/>
      <c r="T17" s="130"/>
    </row>
    <row r="18" spans="1:22" ht="12.75" customHeight="1" x14ac:dyDescent="0.2">
      <c r="A18" s="108">
        <v>11</v>
      </c>
      <c r="B18" s="3" t="s">
        <v>32</v>
      </c>
      <c r="C18" s="4" t="s">
        <v>14</v>
      </c>
      <c r="D18" s="97">
        <v>4</v>
      </c>
      <c r="E18" s="2">
        <f t="shared" si="0"/>
        <v>4</v>
      </c>
      <c r="F18" s="118">
        <f t="shared" si="1"/>
        <v>0.41</v>
      </c>
      <c r="G18" s="81">
        <f t="shared" si="2"/>
        <v>1.4</v>
      </c>
      <c r="H18" s="88">
        <f t="shared" si="3"/>
        <v>0.80249999999999999</v>
      </c>
      <c r="I18" s="20">
        <v>1.4</v>
      </c>
      <c r="J18" s="20"/>
      <c r="K18" s="20"/>
      <c r="L18" s="143">
        <v>0.61</v>
      </c>
      <c r="M18" s="137"/>
      <c r="N18" s="25"/>
      <c r="O18" s="129">
        <v>0.79</v>
      </c>
      <c r="P18" s="129"/>
      <c r="Q18" s="129"/>
      <c r="R18" s="129">
        <v>0.41</v>
      </c>
      <c r="S18" s="129"/>
      <c r="T18" s="129"/>
    </row>
    <row r="19" spans="1:22" ht="12.75" customHeight="1" x14ac:dyDescent="0.2">
      <c r="A19" s="108">
        <v>12</v>
      </c>
      <c r="B19" s="3" t="s">
        <v>33</v>
      </c>
      <c r="C19" s="4" t="s">
        <v>14</v>
      </c>
      <c r="D19" s="97">
        <v>4</v>
      </c>
      <c r="E19" s="2">
        <f t="shared" si="0"/>
        <v>4</v>
      </c>
      <c r="F19" s="118" t="str">
        <f>IF(MIN(I19:T19)=0,"&lt;0.0001",MIN(I19:T19))</f>
        <v>&lt;0.0001</v>
      </c>
      <c r="G19" s="81" t="str">
        <f>IF(MAX(I19:U19)=0,"&lt;0.0005",MAX(I19:U19))</f>
        <v>&lt;0.0005</v>
      </c>
      <c r="H19" s="88" t="str">
        <f>IF(ISERROR(AVERAGE(I19:T19)),"&lt;0.0005",AVERAGE(I19:T19))</f>
        <v>&lt;0.0005</v>
      </c>
      <c r="I19" s="20" t="s">
        <v>62</v>
      </c>
      <c r="J19" s="20"/>
      <c r="K19" s="20"/>
      <c r="L19" s="20" t="s">
        <v>62</v>
      </c>
      <c r="M19" s="26"/>
      <c r="N19" s="26"/>
      <c r="O19" s="129" t="s">
        <v>62</v>
      </c>
      <c r="P19" s="129"/>
      <c r="Q19" s="129"/>
      <c r="R19" s="129" t="s">
        <v>62</v>
      </c>
      <c r="S19" s="129"/>
      <c r="T19" s="129"/>
    </row>
    <row r="20" spans="1:22" ht="24.75" customHeight="1" x14ac:dyDescent="0.2">
      <c r="A20" s="108">
        <v>13</v>
      </c>
      <c r="B20" s="34" t="s">
        <v>67</v>
      </c>
      <c r="C20" s="4" t="s">
        <v>14</v>
      </c>
      <c r="D20" s="97">
        <v>4</v>
      </c>
      <c r="E20" s="2">
        <f t="shared" si="0"/>
        <v>4</v>
      </c>
      <c r="F20" s="118" t="s">
        <v>60</v>
      </c>
      <c r="G20" s="81">
        <f t="shared" si="2"/>
        <v>0.2</v>
      </c>
      <c r="H20" s="88"/>
      <c r="I20" s="20" t="s">
        <v>73</v>
      </c>
      <c r="J20" s="20"/>
      <c r="K20" s="20"/>
      <c r="L20" s="18" t="s">
        <v>73</v>
      </c>
      <c r="M20" s="25"/>
      <c r="N20" s="27"/>
      <c r="O20" s="129" t="s">
        <v>73</v>
      </c>
      <c r="P20" s="129"/>
      <c r="Q20" s="129"/>
      <c r="R20" s="129">
        <v>0.2</v>
      </c>
      <c r="S20" s="129"/>
      <c r="T20" s="129"/>
    </row>
    <row r="21" spans="1:22" ht="12.75" customHeight="1" x14ac:dyDescent="0.2">
      <c r="A21" s="108">
        <v>14</v>
      </c>
      <c r="B21" s="3" t="s">
        <v>66</v>
      </c>
      <c r="C21" s="4" t="s">
        <v>14</v>
      </c>
      <c r="D21" s="97">
        <v>4</v>
      </c>
      <c r="E21" s="2">
        <f t="shared" si="0"/>
        <v>4</v>
      </c>
      <c r="F21" s="118">
        <f t="shared" si="1"/>
        <v>2.7</v>
      </c>
      <c r="G21" s="81">
        <f t="shared" si="2"/>
        <v>5.0999999999999996</v>
      </c>
      <c r="H21" s="88">
        <f t="shared" si="3"/>
        <v>3.875</v>
      </c>
      <c r="I21" s="20">
        <v>2.7</v>
      </c>
      <c r="J21" s="20"/>
      <c r="K21" s="20"/>
      <c r="L21" s="20">
        <v>2.7</v>
      </c>
      <c r="M21" s="137"/>
      <c r="N21" s="27"/>
      <c r="O21" s="137">
        <v>5</v>
      </c>
      <c r="P21" s="129"/>
      <c r="Q21" s="129"/>
      <c r="R21" s="137">
        <v>5.0999999999999996</v>
      </c>
      <c r="S21" s="129"/>
      <c r="T21" s="129"/>
    </row>
    <row r="22" spans="1:22" ht="24.75" customHeight="1" x14ac:dyDescent="0.2">
      <c r="A22" s="108">
        <v>15</v>
      </c>
      <c r="B22" s="5" t="s">
        <v>21</v>
      </c>
      <c r="C22" s="6" t="s">
        <v>68</v>
      </c>
      <c r="D22" s="98">
        <v>2</v>
      </c>
      <c r="E22" s="2">
        <f t="shared" si="0"/>
        <v>2</v>
      </c>
      <c r="F22" s="118" t="str">
        <f>IF(MIN(I22:T22)=0,"&lt;0.001",MIN(I22:T22))</f>
        <v>&lt;0.001</v>
      </c>
      <c r="G22" s="81" t="str">
        <f>IF(MAX(I22:U22)=0,"&lt;0.2",MAX(I22:U22))</f>
        <v>&lt;0.2</v>
      </c>
      <c r="H22" s="88" t="str">
        <f>IF(ISERROR(AVERAGE(I22:T22)),"&lt;0.2",AVERAGE(I22:T22))</f>
        <v>&lt;0.2</v>
      </c>
      <c r="I22" s="35" t="s">
        <v>74</v>
      </c>
      <c r="J22" s="35"/>
      <c r="K22" s="35"/>
      <c r="L22" s="16"/>
      <c r="M22" s="24"/>
      <c r="N22" s="24"/>
      <c r="O22" s="130" t="s">
        <v>74</v>
      </c>
      <c r="P22" s="130"/>
      <c r="Q22" s="130"/>
      <c r="R22" s="130"/>
      <c r="S22" s="130"/>
      <c r="T22" s="130"/>
    </row>
    <row r="23" spans="1:22" ht="12.75" customHeight="1" x14ac:dyDescent="0.2">
      <c r="A23" s="108">
        <v>16</v>
      </c>
      <c r="B23" s="5" t="s">
        <v>18</v>
      </c>
      <c r="C23" s="6" t="s">
        <v>14</v>
      </c>
      <c r="D23" s="98">
        <v>2</v>
      </c>
      <c r="E23" s="2">
        <f t="shared" si="0"/>
        <v>2</v>
      </c>
      <c r="F23" s="118" t="s">
        <v>71</v>
      </c>
      <c r="G23" s="81" t="s">
        <v>0</v>
      </c>
      <c r="H23" s="88" t="s">
        <v>0</v>
      </c>
      <c r="I23" s="35" t="s">
        <v>1</v>
      </c>
      <c r="J23" s="35"/>
      <c r="K23" s="35"/>
      <c r="L23" s="16"/>
      <c r="M23" s="24"/>
      <c r="N23" s="24"/>
      <c r="O23" s="130" t="s">
        <v>1</v>
      </c>
      <c r="P23" s="130"/>
      <c r="Q23" s="130"/>
      <c r="R23" s="130"/>
      <c r="S23" s="130"/>
      <c r="T23" s="130"/>
    </row>
    <row r="24" spans="1:22" ht="24.75" customHeight="1" x14ac:dyDescent="0.2">
      <c r="A24" s="108">
        <v>17</v>
      </c>
      <c r="B24" s="5" t="s">
        <v>23</v>
      </c>
      <c r="C24" s="6" t="s">
        <v>68</v>
      </c>
      <c r="D24" s="98">
        <v>2</v>
      </c>
      <c r="E24" s="2">
        <f t="shared" si="0"/>
        <v>2</v>
      </c>
      <c r="F24" s="118" t="str">
        <f>IF(MIN(I24:T24)=0,"&lt;2",MIN(I24:T24))</f>
        <v>&lt;2</v>
      </c>
      <c r="G24" s="81" t="str">
        <f>IF(MAX(I24:U24)=0,"&lt;2",MAX(I24:U24))</f>
        <v>&lt;2</v>
      </c>
      <c r="H24" s="88" t="str">
        <f>IF(ISERROR(AVERAGE(I24:T24)),"&lt;2",AVERAGE(I24:T24))</f>
        <v>&lt;2</v>
      </c>
      <c r="I24" s="35" t="s">
        <v>78</v>
      </c>
      <c r="J24" s="35"/>
      <c r="K24" s="35"/>
      <c r="L24" s="16"/>
      <c r="M24" s="24"/>
      <c r="N24" s="24"/>
      <c r="O24" s="130" t="s">
        <v>78</v>
      </c>
      <c r="P24" s="130"/>
      <c r="Q24" s="130"/>
      <c r="R24" s="130"/>
      <c r="S24" s="130"/>
      <c r="T24" s="130"/>
    </row>
    <row r="25" spans="1:22" ht="12.75" customHeight="1" x14ac:dyDescent="0.2">
      <c r="A25" s="108">
        <v>18</v>
      </c>
      <c r="B25" s="5" t="s">
        <v>34</v>
      </c>
      <c r="C25" s="6" t="s">
        <v>14</v>
      </c>
      <c r="D25" s="98">
        <v>2</v>
      </c>
      <c r="E25" s="2">
        <f t="shared" si="0"/>
        <v>2</v>
      </c>
      <c r="F25" s="118" t="str">
        <f>IF(MIN(I25:T25)=0,"&lt;0.001",MIN(I25:T25))</f>
        <v>&lt;0.001</v>
      </c>
      <c r="G25" s="81" t="str">
        <f>IF(MAX(I25:U25)=0,"&lt;0.16",MAX(I25:U25))</f>
        <v>&lt;0.16</v>
      </c>
      <c r="H25" s="88" t="str">
        <f>IF(ISERROR(AVERAGE(I25:T25)),"&lt;0.16",AVERAGE(I25:T25))</f>
        <v>&lt;0.16</v>
      </c>
      <c r="I25" s="35" t="s">
        <v>1</v>
      </c>
      <c r="J25" s="35"/>
      <c r="K25" s="35"/>
      <c r="L25" s="16"/>
      <c r="M25" s="24"/>
      <c r="N25" s="24"/>
      <c r="O25" s="130" t="s">
        <v>1</v>
      </c>
      <c r="P25" s="130"/>
      <c r="Q25" s="130"/>
      <c r="R25" s="130"/>
      <c r="S25" s="130"/>
      <c r="T25" s="130"/>
    </row>
    <row r="26" spans="1:22" ht="12.75" customHeight="1" x14ac:dyDescent="0.2">
      <c r="A26" s="108">
        <v>19</v>
      </c>
      <c r="B26" s="3" t="s">
        <v>19</v>
      </c>
      <c r="C26" s="4" t="s">
        <v>14</v>
      </c>
      <c r="D26" s="97">
        <v>4</v>
      </c>
      <c r="E26" s="2">
        <f t="shared" si="0"/>
        <v>4</v>
      </c>
      <c r="F26" s="118">
        <f t="shared" si="1"/>
        <v>9200</v>
      </c>
      <c r="G26" s="81">
        <f t="shared" si="2"/>
        <v>11000</v>
      </c>
      <c r="H26" s="88">
        <f t="shared" si="3"/>
        <v>9850</v>
      </c>
      <c r="I26" s="140">
        <v>9500</v>
      </c>
      <c r="J26" s="91"/>
      <c r="K26" s="91"/>
      <c r="L26" s="140">
        <v>9700</v>
      </c>
      <c r="M26" s="114"/>
      <c r="N26" s="114"/>
      <c r="O26" s="131">
        <v>9200</v>
      </c>
      <c r="P26" s="131"/>
      <c r="Q26" s="131"/>
      <c r="R26" s="131">
        <v>11000</v>
      </c>
      <c r="S26" s="131"/>
      <c r="T26" s="131"/>
    </row>
    <row r="27" spans="1:22" ht="12.75" customHeight="1" x14ac:dyDescent="0.2">
      <c r="A27" s="108">
        <v>20</v>
      </c>
      <c r="B27" s="3" t="s">
        <v>20</v>
      </c>
      <c r="C27" s="4" t="s">
        <v>14</v>
      </c>
      <c r="D27" s="97">
        <v>4</v>
      </c>
      <c r="E27" s="2">
        <f t="shared" si="0"/>
        <v>4</v>
      </c>
      <c r="F27" s="118">
        <f t="shared" si="1"/>
        <v>9</v>
      </c>
      <c r="G27" s="81">
        <f t="shared" si="2"/>
        <v>39</v>
      </c>
      <c r="H27" s="88">
        <f t="shared" si="3"/>
        <v>23.25</v>
      </c>
      <c r="I27" s="140">
        <v>18</v>
      </c>
      <c r="J27" s="91"/>
      <c r="K27" s="91"/>
      <c r="L27" s="140">
        <v>9</v>
      </c>
      <c r="M27" s="116"/>
      <c r="N27" s="116"/>
      <c r="O27" s="131">
        <v>39</v>
      </c>
      <c r="P27" s="131"/>
      <c r="Q27" s="131"/>
      <c r="R27" s="131">
        <v>27</v>
      </c>
      <c r="S27" s="131"/>
      <c r="T27" s="131"/>
    </row>
    <row r="28" spans="1:22" ht="26.25" customHeight="1" x14ac:dyDescent="0.2">
      <c r="A28" s="108">
        <v>21</v>
      </c>
      <c r="B28" s="5" t="s">
        <v>22</v>
      </c>
      <c r="C28" s="6" t="s">
        <v>68</v>
      </c>
      <c r="D28" s="98">
        <v>2</v>
      </c>
      <c r="E28" s="2">
        <f t="shared" si="0"/>
        <v>2</v>
      </c>
      <c r="F28" s="118">
        <f>IF(MIN(I28:T28)=0,"&lt;100",MIN(I28:T28))</f>
        <v>490</v>
      </c>
      <c r="G28" s="81">
        <f>IF(MAX(I28:U28)=0,"&lt;100",MAX(I28:U28))</f>
        <v>490</v>
      </c>
      <c r="H28" s="88">
        <f>IF(ISERROR(AVERAGE(I28:T28)),"&lt;100",AVERAGE(I28:T28))</f>
        <v>490</v>
      </c>
      <c r="I28" s="141" t="s">
        <v>75</v>
      </c>
      <c r="J28" s="35"/>
      <c r="K28" s="35"/>
      <c r="L28" s="16"/>
      <c r="M28" s="24"/>
      <c r="N28" s="24"/>
      <c r="O28" s="130">
        <v>490</v>
      </c>
      <c r="P28" s="130"/>
      <c r="Q28" s="130"/>
      <c r="R28" s="130"/>
      <c r="S28" s="130"/>
      <c r="T28" s="160"/>
      <c r="U28" s="37"/>
      <c r="V28" s="37"/>
    </row>
    <row r="29" spans="1:22" ht="12.75" customHeight="1" x14ac:dyDescent="0.2">
      <c r="A29" s="108">
        <v>22</v>
      </c>
      <c r="B29" s="5" t="s">
        <v>35</v>
      </c>
      <c r="C29" s="6" t="s">
        <v>14</v>
      </c>
      <c r="D29" s="98">
        <v>2</v>
      </c>
      <c r="E29" s="78">
        <f t="shared" si="0"/>
        <v>2</v>
      </c>
      <c r="F29" s="118">
        <f t="shared" si="1"/>
        <v>0.03</v>
      </c>
      <c r="G29" s="118">
        <f t="shared" si="2"/>
        <v>0.47</v>
      </c>
      <c r="H29" s="119">
        <f t="shared" si="3"/>
        <v>0.25</v>
      </c>
      <c r="I29" s="124">
        <v>0.47</v>
      </c>
      <c r="J29" s="35"/>
      <c r="K29" s="35"/>
      <c r="L29" s="16"/>
      <c r="M29" s="24"/>
      <c r="N29" s="24"/>
      <c r="O29" s="130">
        <v>0.03</v>
      </c>
      <c r="P29" s="130"/>
      <c r="Q29" s="130"/>
      <c r="R29" s="130"/>
      <c r="S29" s="130"/>
      <c r="T29" s="160"/>
      <c r="U29" s="37"/>
      <c r="V29" s="37"/>
    </row>
    <row r="30" spans="1:22" ht="12.75" customHeight="1" x14ac:dyDescent="0.2">
      <c r="A30" s="108">
        <v>23</v>
      </c>
      <c r="B30" s="1" t="s">
        <v>17</v>
      </c>
      <c r="C30" s="2" t="s">
        <v>17</v>
      </c>
      <c r="D30" s="99">
        <v>12</v>
      </c>
      <c r="E30" s="78">
        <f t="shared" si="0"/>
        <v>12</v>
      </c>
      <c r="F30" s="118">
        <f t="shared" si="1"/>
        <v>3.6</v>
      </c>
      <c r="G30" s="81">
        <f t="shared" si="2"/>
        <v>7.7</v>
      </c>
      <c r="H30" s="88">
        <f t="shared" si="3"/>
        <v>5.95</v>
      </c>
      <c r="I30" s="15">
        <v>3.8</v>
      </c>
      <c r="J30" s="15">
        <v>3.9</v>
      </c>
      <c r="K30" s="15">
        <v>4.0999999999999996</v>
      </c>
      <c r="L30" s="15">
        <v>4.4000000000000004</v>
      </c>
      <c r="M30" s="15">
        <v>3.6</v>
      </c>
      <c r="N30" s="22">
        <v>7.2</v>
      </c>
      <c r="O30" s="22">
        <v>7.3</v>
      </c>
      <c r="P30" s="22">
        <v>7.6</v>
      </c>
      <c r="Q30" s="132">
        <v>7.4</v>
      </c>
      <c r="R30" s="132">
        <v>7.7</v>
      </c>
      <c r="S30" s="22">
        <v>7</v>
      </c>
      <c r="T30" s="161">
        <v>7.4</v>
      </c>
      <c r="U30" s="162"/>
      <c r="V30" s="163"/>
    </row>
    <row r="31" spans="1:22" ht="12.75" customHeight="1" x14ac:dyDescent="0.2">
      <c r="A31" s="107"/>
      <c r="B31" s="33"/>
      <c r="C31" s="28"/>
      <c r="D31" s="100"/>
      <c r="E31" s="28"/>
      <c r="F31" s="82"/>
      <c r="G31" s="82"/>
      <c r="H31" s="82"/>
      <c r="I31" s="29"/>
      <c r="J31" s="29"/>
      <c r="K31" s="29"/>
      <c r="L31" s="30"/>
      <c r="M31" s="31"/>
      <c r="N31" s="32"/>
      <c r="O31" s="31"/>
      <c r="P31" s="31"/>
      <c r="Q31" s="31"/>
      <c r="R31" s="31"/>
      <c r="S31" s="31"/>
      <c r="T31" s="31"/>
      <c r="U31" s="37"/>
      <c r="V31" s="37"/>
    </row>
    <row r="32" spans="1:22" ht="12.75" customHeight="1" x14ac:dyDescent="0.2">
      <c r="B32" s="69" t="s">
        <v>40</v>
      </c>
      <c r="C32" s="69"/>
      <c r="D32" s="101"/>
      <c r="U32" s="37"/>
      <c r="V32" s="37"/>
    </row>
    <row r="33" spans="2:6" ht="12.75" customHeight="1" x14ac:dyDescent="0.2">
      <c r="B33" s="7" t="s">
        <v>39</v>
      </c>
      <c r="E33" s="68"/>
    </row>
    <row r="34" spans="2:6" ht="12.75" customHeight="1" x14ac:dyDescent="0.2">
      <c r="B34" s="8" t="s">
        <v>37</v>
      </c>
      <c r="E34" s="68"/>
    </row>
    <row r="35" spans="2:6" ht="12.75" customHeight="1" x14ac:dyDescent="0.2">
      <c r="B35" s="9" t="s">
        <v>38</v>
      </c>
      <c r="E35" s="68"/>
      <c r="F35" s="68"/>
    </row>
    <row r="37" spans="2:6" ht="12.75" customHeight="1" x14ac:dyDescent="0.2"/>
    <row r="38" spans="2:6" ht="15.75" customHeight="1" x14ac:dyDescent="0.2"/>
    <row r="39" spans="2:6" ht="12.75" customHeight="1" x14ac:dyDescent="0.2"/>
    <row r="41" spans="2:6" ht="12.75" customHeight="1" x14ac:dyDescent="0.2"/>
  </sheetData>
  <sheetProtection algorithmName="SHA-512" hashValue="s4PFgfosXOwj8kQZL40+cXUUcJfly0WYorU06Fm/KqzuNccc/pSVJBiakBXroBRMGVn+Z17hvXLk2VhkyEPxkg==" saltValue="puhGs3Pz4INF2e4OsN/6jA==" spinCount="100000" sheet="1"/>
  <mergeCells count="10">
    <mergeCell ref="A6:A7"/>
    <mergeCell ref="D6:D7"/>
    <mergeCell ref="B6:B7"/>
    <mergeCell ref="C6:C7"/>
    <mergeCell ref="E6:E7"/>
    <mergeCell ref="F6:F7"/>
    <mergeCell ref="B5:S5"/>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70" customWidth="1"/>
    <col min="4" max="4" width="13" style="96" customWidth="1"/>
    <col min="5" max="5" width="8.140625" style="36" customWidth="1"/>
    <col min="6" max="7" width="13.140625" style="79" customWidth="1"/>
    <col min="8" max="8" width="8.85546875" style="79" customWidth="1"/>
    <col min="9" max="14" width="8" style="36" customWidth="1"/>
    <col min="15" max="18" width="10.140625" style="36" customWidth="1"/>
    <col min="19" max="19" width="10.42578125" style="36" customWidth="1"/>
    <col min="20" max="20" width="11" style="36" customWidth="1"/>
    <col min="21" max="21" width="10.5703125" customWidth="1"/>
    <col min="22" max="22" width="11.140625"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44</v>
      </c>
    </row>
    <row r="4" spans="1:22" ht="12.75" customHeight="1" x14ac:dyDescent="0.2">
      <c r="B4" s="71" t="s">
        <v>7</v>
      </c>
      <c r="C4" s="72"/>
      <c r="E4" s="73"/>
      <c r="F4" s="87"/>
      <c r="G4" s="83"/>
      <c r="H4" s="83"/>
      <c r="I4" s="73"/>
      <c r="J4" s="73"/>
      <c r="K4" s="73"/>
      <c r="L4" s="73"/>
      <c r="M4" s="73"/>
      <c r="N4" s="73"/>
      <c r="O4" s="73"/>
      <c r="P4" s="73"/>
      <c r="V4" s="36"/>
    </row>
    <row r="5" spans="1:22" ht="12.75" customHeight="1" x14ac:dyDescent="0.2">
      <c r="A5" s="107"/>
      <c r="B5" s="176" t="s">
        <v>52</v>
      </c>
      <c r="C5" s="172"/>
      <c r="D5" s="172"/>
      <c r="E5" s="172"/>
      <c r="F5" s="172"/>
      <c r="G5" s="172"/>
      <c r="H5" s="172"/>
      <c r="I5" s="172"/>
      <c r="J5" s="172"/>
      <c r="K5" s="172"/>
      <c r="L5" s="172"/>
      <c r="M5" s="172"/>
      <c r="N5" s="172"/>
      <c r="O5" s="172"/>
      <c r="P5" s="172"/>
      <c r="Q5" s="172"/>
      <c r="R5" s="172"/>
      <c r="S5" s="172"/>
      <c r="T5" s="106"/>
      <c r="V5" s="36"/>
    </row>
    <row r="6" spans="1:22" ht="12.75" customHeight="1" x14ac:dyDescent="0.2">
      <c r="A6" s="174" t="s">
        <v>64</v>
      </c>
      <c r="B6" s="168" t="s">
        <v>9</v>
      </c>
      <c r="C6" s="168" t="s">
        <v>10</v>
      </c>
      <c r="D6" s="175" t="s">
        <v>65</v>
      </c>
      <c r="E6" s="168" t="s">
        <v>41</v>
      </c>
      <c r="F6" s="170" t="s">
        <v>11</v>
      </c>
      <c r="G6" s="170" t="s">
        <v>13</v>
      </c>
      <c r="H6" s="170" t="s">
        <v>12</v>
      </c>
      <c r="I6" s="154">
        <v>41579</v>
      </c>
      <c r="J6" s="38">
        <v>41316</v>
      </c>
      <c r="K6" s="38">
        <v>41344</v>
      </c>
      <c r="L6" s="38">
        <v>41379</v>
      </c>
      <c r="M6" s="38">
        <v>41404</v>
      </c>
      <c r="N6" s="38">
        <v>41460</v>
      </c>
      <c r="O6" s="136">
        <v>41479</v>
      </c>
      <c r="P6" s="136">
        <v>41507</v>
      </c>
      <c r="Q6" s="128">
        <v>41536</v>
      </c>
      <c r="R6" s="128">
        <v>41565</v>
      </c>
      <c r="S6" s="128">
        <v>41598</v>
      </c>
      <c r="T6" s="128">
        <v>41617</v>
      </c>
      <c r="U6" s="138"/>
      <c r="V6" s="166"/>
    </row>
    <row r="7" spans="1:22" ht="12.75" customHeight="1" x14ac:dyDescent="0.2">
      <c r="A7" s="169"/>
      <c r="B7" s="169"/>
      <c r="C7" s="169"/>
      <c r="D7" s="169"/>
      <c r="E7" s="169"/>
      <c r="F7" s="169"/>
      <c r="G7" s="169"/>
      <c r="H7" s="169"/>
      <c r="I7" s="111" t="s">
        <v>79</v>
      </c>
      <c r="J7" s="111" t="s">
        <v>89</v>
      </c>
      <c r="K7" s="111" t="s">
        <v>90</v>
      </c>
      <c r="L7" s="127" t="s">
        <v>103</v>
      </c>
      <c r="M7" s="38" t="s">
        <v>104</v>
      </c>
      <c r="N7" s="38" t="s">
        <v>124</v>
      </c>
      <c r="O7" s="127" t="s">
        <v>133</v>
      </c>
      <c r="P7" s="127" t="s">
        <v>141</v>
      </c>
      <c r="Q7" s="126" t="s">
        <v>151</v>
      </c>
      <c r="R7" s="126" t="s">
        <v>160</v>
      </c>
      <c r="S7" s="126" t="s">
        <v>169</v>
      </c>
      <c r="T7" s="126" t="s">
        <v>178</v>
      </c>
      <c r="U7" s="164"/>
      <c r="V7" s="162"/>
    </row>
    <row r="8" spans="1:22" ht="12.75" customHeight="1" x14ac:dyDescent="0.2">
      <c r="A8" s="108">
        <v>1</v>
      </c>
      <c r="B8" s="21" t="s">
        <v>61</v>
      </c>
      <c r="C8" s="43" t="s">
        <v>14</v>
      </c>
      <c r="D8" s="97">
        <v>4</v>
      </c>
      <c r="E8" s="92">
        <f t="shared" ref="E8:E30" si="0">COUNTA(I8:T8)</f>
        <v>4</v>
      </c>
      <c r="F8" s="121">
        <v>0</v>
      </c>
      <c r="G8" s="84">
        <f>IF(MAX(I8:U8)=0,"&lt;5",MAX(I8:U8))</f>
        <v>300</v>
      </c>
      <c r="H8" s="89">
        <f>IF(ISERROR(AVERAGE(I8:T8)),"&lt;5",AVERAGE(I8:T8))</f>
        <v>300</v>
      </c>
      <c r="I8" s="91">
        <v>300</v>
      </c>
      <c r="J8" s="91"/>
      <c r="K8" s="91"/>
      <c r="L8" s="13" t="s">
        <v>76</v>
      </c>
      <c r="M8" s="44"/>
      <c r="N8" s="45"/>
      <c r="O8" s="133" t="s">
        <v>76</v>
      </c>
      <c r="P8" s="133"/>
      <c r="Q8" s="129"/>
      <c r="R8" s="129" t="s">
        <v>76</v>
      </c>
      <c r="S8" s="129"/>
      <c r="T8" s="129"/>
      <c r="V8" s="36"/>
    </row>
    <row r="9" spans="1:22" ht="12.75" customHeight="1" x14ac:dyDescent="0.2">
      <c r="A9" s="108">
        <v>2</v>
      </c>
      <c r="B9" s="65" t="s">
        <v>25</v>
      </c>
      <c r="C9" s="49" t="s">
        <v>14</v>
      </c>
      <c r="D9" s="98">
        <v>2</v>
      </c>
      <c r="E9" s="92">
        <f t="shared" si="0"/>
        <v>2</v>
      </c>
      <c r="F9" s="122">
        <f t="shared" ref="F9:F30" si="1">IF(MIN(I9:T9)=0,"&lt;0.005",MIN(I9:T9))</f>
        <v>0.7</v>
      </c>
      <c r="G9" s="109">
        <f t="shared" ref="G9:G30" si="2">IF(MAX(I9:U9)=0,"&lt;0.005",MAX(I9:U9))</f>
        <v>65</v>
      </c>
      <c r="H9" s="90">
        <f t="shared" ref="H9:H30" si="3">IF(ISERROR(AVERAGE(I9:T9)),"&lt;0.0001",AVERAGE(I9:T9))</f>
        <v>32.85</v>
      </c>
      <c r="I9" s="50">
        <v>0.7</v>
      </c>
      <c r="J9" s="50"/>
      <c r="K9" s="50"/>
      <c r="L9" s="16"/>
      <c r="M9" s="52"/>
      <c r="N9" s="52"/>
      <c r="O9" s="134">
        <v>65</v>
      </c>
      <c r="P9" s="134"/>
      <c r="Q9" s="130"/>
      <c r="R9" s="130"/>
      <c r="S9" s="130"/>
      <c r="T9" s="130"/>
      <c r="V9" s="36"/>
    </row>
    <row r="10" spans="1:22" ht="12.75" customHeight="1" x14ac:dyDescent="0.2">
      <c r="A10" s="108">
        <v>3</v>
      </c>
      <c r="B10" s="48" t="s">
        <v>26</v>
      </c>
      <c r="C10" s="49" t="s">
        <v>14</v>
      </c>
      <c r="D10" s="98">
        <v>2</v>
      </c>
      <c r="E10" s="92">
        <f t="shared" si="0"/>
        <v>2</v>
      </c>
      <c r="F10" s="122" t="s">
        <v>0</v>
      </c>
      <c r="G10" s="109" t="s">
        <v>0</v>
      </c>
      <c r="H10" s="90" t="s">
        <v>0</v>
      </c>
      <c r="I10" s="51" t="s">
        <v>1</v>
      </c>
      <c r="J10" s="50"/>
      <c r="K10" s="50"/>
      <c r="L10" s="16"/>
      <c r="M10" s="52"/>
      <c r="N10" s="52"/>
      <c r="O10" s="134" t="s">
        <v>1</v>
      </c>
      <c r="P10" s="134"/>
      <c r="Q10" s="130"/>
      <c r="R10" s="130"/>
      <c r="S10" s="130"/>
      <c r="T10" s="130"/>
    </row>
    <row r="11" spans="1:22" ht="12.75" customHeight="1" x14ac:dyDescent="0.2">
      <c r="A11" s="108">
        <v>4</v>
      </c>
      <c r="B11" s="48" t="s">
        <v>27</v>
      </c>
      <c r="C11" s="49" t="s">
        <v>14</v>
      </c>
      <c r="D11" s="98">
        <v>2</v>
      </c>
      <c r="E11" s="92">
        <f t="shared" si="0"/>
        <v>2</v>
      </c>
      <c r="F11" s="122">
        <f>IF(MIN(I11:T11)=0,"&lt;0.005",MIN(I11:T11))</f>
        <v>0.1</v>
      </c>
      <c r="G11" s="109">
        <f t="shared" si="2"/>
        <v>0.1</v>
      </c>
      <c r="H11" s="90">
        <f t="shared" si="3"/>
        <v>0.1</v>
      </c>
      <c r="I11" s="50">
        <v>0.1</v>
      </c>
      <c r="J11" s="50"/>
      <c r="K11" s="50"/>
      <c r="L11" s="16"/>
      <c r="M11" s="52"/>
      <c r="N11" s="52"/>
      <c r="O11" s="134" t="s">
        <v>73</v>
      </c>
      <c r="P11" s="134"/>
      <c r="Q11" s="130"/>
      <c r="R11" s="130"/>
      <c r="S11" s="130"/>
      <c r="T11" s="130"/>
    </row>
    <row r="12" spans="1:22" ht="12.75" customHeight="1" x14ac:dyDescent="0.2">
      <c r="A12" s="108">
        <v>5</v>
      </c>
      <c r="B12" s="48" t="s">
        <v>28</v>
      </c>
      <c r="C12" s="49" t="s">
        <v>14</v>
      </c>
      <c r="D12" s="98">
        <v>2</v>
      </c>
      <c r="E12" s="92">
        <f t="shared" si="0"/>
        <v>2</v>
      </c>
      <c r="F12" s="122" t="s">
        <v>1</v>
      </c>
      <c r="G12" s="109" t="s">
        <v>1</v>
      </c>
      <c r="H12" s="90" t="s">
        <v>1</v>
      </c>
      <c r="I12" s="51" t="s">
        <v>1</v>
      </c>
      <c r="J12" s="50"/>
      <c r="K12" s="50"/>
      <c r="L12" s="16"/>
      <c r="M12" s="52"/>
      <c r="N12" s="52"/>
      <c r="O12" s="134" t="s">
        <v>1</v>
      </c>
      <c r="P12" s="134"/>
      <c r="Q12" s="130"/>
      <c r="R12" s="130"/>
      <c r="S12" s="130"/>
      <c r="T12" s="130"/>
    </row>
    <row r="13" spans="1:22" ht="12.75" customHeight="1" x14ac:dyDescent="0.2">
      <c r="A13" s="108">
        <v>6</v>
      </c>
      <c r="B13" s="48" t="s">
        <v>36</v>
      </c>
      <c r="C13" s="49" t="s">
        <v>14</v>
      </c>
      <c r="D13" s="98">
        <v>2</v>
      </c>
      <c r="E13" s="92">
        <f t="shared" si="0"/>
        <v>2</v>
      </c>
      <c r="F13" s="122" t="str">
        <f t="shared" si="1"/>
        <v>&lt;0.005</v>
      </c>
      <c r="G13" s="109" t="str">
        <f t="shared" si="2"/>
        <v>&lt;0.005</v>
      </c>
      <c r="H13" s="90" t="str">
        <f>IF(ISERROR(AVERAGE(I13:T13)),"&lt;0.005",AVERAGE(I13:T13))</f>
        <v>&lt;0.005</v>
      </c>
      <c r="I13" s="142" t="s">
        <v>1</v>
      </c>
      <c r="J13" s="50"/>
      <c r="K13" s="50"/>
      <c r="L13" s="16"/>
      <c r="M13" s="52"/>
      <c r="N13" s="52"/>
      <c r="O13" s="134" t="s">
        <v>1</v>
      </c>
      <c r="P13" s="134"/>
      <c r="Q13" s="130"/>
      <c r="R13" s="130"/>
      <c r="S13" s="130"/>
      <c r="T13" s="130"/>
    </row>
    <row r="14" spans="1:22" ht="12.75" customHeight="1" x14ac:dyDescent="0.2">
      <c r="A14" s="108">
        <v>7</v>
      </c>
      <c r="B14" s="46" t="s">
        <v>15</v>
      </c>
      <c r="C14" s="47" t="s">
        <v>16</v>
      </c>
      <c r="D14" s="97">
        <v>4</v>
      </c>
      <c r="E14" s="92">
        <f t="shared" si="0"/>
        <v>4</v>
      </c>
      <c r="F14" s="122">
        <f t="shared" si="1"/>
        <v>11000</v>
      </c>
      <c r="G14" s="109">
        <f t="shared" si="2"/>
        <v>19000</v>
      </c>
      <c r="H14" s="90">
        <f t="shared" si="3"/>
        <v>15500</v>
      </c>
      <c r="I14" s="140">
        <v>19000</v>
      </c>
      <c r="J14" s="91"/>
      <c r="K14" s="91"/>
      <c r="L14" s="140">
        <v>18000</v>
      </c>
      <c r="M14" s="114"/>
      <c r="N14" s="114"/>
      <c r="O14" s="131">
        <v>14000</v>
      </c>
      <c r="P14" s="131"/>
      <c r="Q14" s="131"/>
      <c r="R14" s="131">
        <v>11000</v>
      </c>
      <c r="S14" s="131"/>
      <c r="T14" s="131"/>
    </row>
    <row r="15" spans="1:22" ht="12.75" customHeight="1" x14ac:dyDescent="0.2">
      <c r="A15" s="108">
        <v>8</v>
      </c>
      <c r="B15" s="48" t="s">
        <v>29</v>
      </c>
      <c r="C15" s="49" t="s">
        <v>14</v>
      </c>
      <c r="D15" s="98">
        <v>2</v>
      </c>
      <c r="E15" s="92">
        <f t="shared" si="0"/>
        <v>2</v>
      </c>
      <c r="F15" s="122" t="s">
        <v>60</v>
      </c>
      <c r="G15" s="109" t="str">
        <f>IF(MAX(I15:U15)=0,"&lt;0.01",MAX(I15:U15))</f>
        <v>&lt;0.01</v>
      </c>
      <c r="H15" s="90" t="s">
        <v>1</v>
      </c>
      <c r="I15" s="142" t="s">
        <v>1</v>
      </c>
      <c r="J15" s="50"/>
      <c r="K15" s="50"/>
      <c r="L15" s="16"/>
      <c r="M15" s="52"/>
      <c r="N15" s="52"/>
      <c r="O15" s="150" t="s">
        <v>1</v>
      </c>
      <c r="P15" s="134"/>
      <c r="Q15" s="130"/>
      <c r="R15" s="130"/>
      <c r="S15" s="130"/>
      <c r="T15" s="130"/>
    </row>
    <row r="16" spans="1:22" ht="12.75" customHeight="1" x14ac:dyDescent="0.2">
      <c r="A16" s="108">
        <v>9</v>
      </c>
      <c r="B16" s="48" t="s">
        <v>30</v>
      </c>
      <c r="C16" s="49" t="s">
        <v>14</v>
      </c>
      <c r="D16" s="98">
        <v>2</v>
      </c>
      <c r="E16" s="92">
        <f t="shared" si="0"/>
        <v>2</v>
      </c>
      <c r="F16" s="122">
        <f t="shared" si="1"/>
        <v>1.2</v>
      </c>
      <c r="G16" s="109">
        <f t="shared" si="2"/>
        <v>67</v>
      </c>
      <c r="H16" s="90">
        <f t="shared" si="3"/>
        <v>34.1</v>
      </c>
      <c r="I16" s="50">
        <v>1.2</v>
      </c>
      <c r="J16" s="50"/>
      <c r="K16" s="50"/>
      <c r="L16" s="16"/>
      <c r="M16" s="52"/>
      <c r="N16" s="52"/>
      <c r="O16" s="134">
        <v>67</v>
      </c>
      <c r="P16" s="134"/>
      <c r="Q16" s="130"/>
      <c r="R16" s="130"/>
      <c r="S16" s="130"/>
      <c r="T16" s="130"/>
    </row>
    <row r="17" spans="1:22" x14ac:dyDescent="0.2">
      <c r="A17" s="108">
        <v>10</v>
      </c>
      <c r="B17" s="48" t="s">
        <v>31</v>
      </c>
      <c r="C17" s="49" t="s">
        <v>14</v>
      </c>
      <c r="D17" s="98">
        <v>2</v>
      </c>
      <c r="E17" s="92">
        <f t="shared" si="0"/>
        <v>2</v>
      </c>
      <c r="F17" s="122" t="str">
        <f t="shared" si="1"/>
        <v>&lt;0.005</v>
      </c>
      <c r="G17" s="109" t="str">
        <f t="shared" si="2"/>
        <v>&lt;0.005</v>
      </c>
      <c r="H17" s="90" t="str">
        <f t="shared" si="3"/>
        <v>&lt;0.0001</v>
      </c>
      <c r="I17" s="142" t="s">
        <v>1</v>
      </c>
      <c r="J17" s="50"/>
      <c r="K17" s="50"/>
      <c r="L17" s="16"/>
      <c r="M17" s="52"/>
      <c r="N17" s="52"/>
      <c r="O17" s="150" t="s">
        <v>1</v>
      </c>
      <c r="P17" s="134"/>
      <c r="Q17" s="130"/>
      <c r="R17" s="130"/>
      <c r="S17" s="130"/>
      <c r="T17" s="130"/>
    </row>
    <row r="18" spans="1:22" ht="12.75" customHeight="1" x14ac:dyDescent="0.2">
      <c r="A18" s="108">
        <v>11</v>
      </c>
      <c r="B18" s="46" t="s">
        <v>32</v>
      </c>
      <c r="C18" s="47" t="s">
        <v>14</v>
      </c>
      <c r="D18" s="97">
        <v>4</v>
      </c>
      <c r="E18" s="92">
        <f t="shared" si="0"/>
        <v>4</v>
      </c>
      <c r="F18" s="122">
        <f t="shared" si="1"/>
        <v>0.56000000000000005</v>
      </c>
      <c r="G18" s="109">
        <f t="shared" si="2"/>
        <v>3.2</v>
      </c>
      <c r="H18" s="90">
        <f t="shared" si="3"/>
        <v>1.8900000000000001</v>
      </c>
      <c r="I18" s="151">
        <v>0.56000000000000005</v>
      </c>
      <c r="J18" s="53"/>
      <c r="K18" s="53"/>
      <c r="L18" s="20">
        <v>1.7</v>
      </c>
      <c r="M18" s="144"/>
      <c r="N18" s="54"/>
      <c r="O18" s="144">
        <v>3.2</v>
      </c>
      <c r="P18" s="133"/>
      <c r="Q18" s="129"/>
      <c r="R18" s="137">
        <v>2.1</v>
      </c>
      <c r="S18" s="129"/>
      <c r="T18" s="129"/>
    </row>
    <row r="19" spans="1:22" ht="12.75" customHeight="1" x14ac:dyDescent="0.2">
      <c r="A19" s="108">
        <v>12</v>
      </c>
      <c r="B19" s="46" t="s">
        <v>33</v>
      </c>
      <c r="C19" s="47" t="s">
        <v>14</v>
      </c>
      <c r="D19" s="97">
        <v>4</v>
      </c>
      <c r="E19" s="92">
        <f t="shared" si="0"/>
        <v>4</v>
      </c>
      <c r="F19" s="122" t="str">
        <f>IF(MIN(I19:T19)=0,"&lt;0.0001",MIN(I19:T19))</f>
        <v>&lt;0.0001</v>
      </c>
      <c r="G19" s="90" t="str">
        <f>IF(MAX(I19:U19)=0,"&lt;0.0005",MAX(I19:U19))</f>
        <v>&lt;0.0005</v>
      </c>
      <c r="H19" s="90" t="str">
        <f>IF(ISERROR(AVERAGE(I19:T19)),"&lt;0.0005",AVERAGE(I19:T19))</f>
        <v>&lt;0.0005</v>
      </c>
      <c r="I19" s="53" t="s">
        <v>62</v>
      </c>
      <c r="J19" s="53"/>
      <c r="K19" s="53"/>
      <c r="L19" s="11" t="s">
        <v>62</v>
      </c>
      <c r="M19" s="55"/>
      <c r="N19" s="55"/>
      <c r="O19" s="133" t="s">
        <v>62</v>
      </c>
      <c r="P19" s="133"/>
      <c r="Q19" s="129"/>
      <c r="R19" s="129" t="s">
        <v>62</v>
      </c>
      <c r="S19" s="129"/>
      <c r="T19" s="129"/>
    </row>
    <row r="20" spans="1:22" ht="24.75" customHeight="1" x14ac:dyDescent="0.2">
      <c r="A20" s="108">
        <v>13</v>
      </c>
      <c r="B20" s="104" t="s">
        <v>67</v>
      </c>
      <c r="C20" s="103" t="s">
        <v>14</v>
      </c>
      <c r="D20" s="97">
        <v>4</v>
      </c>
      <c r="E20" s="92">
        <f t="shared" si="0"/>
        <v>4</v>
      </c>
      <c r="F20" s="122" t="s">
        <v>60</v>
      </c>
      <c r="G20" s="109" t="str">
        <f t="shared" si="2"/>
        <v>&lt;0.005</v>
      </c>
      <c r="H20" s="90"/>
      <c r="I20" s="151" t="s">
        <v>73</v>
      </c>
      <c r="J20" s="53"/>
      <c r="K20" s="53"/>
      <c r="L20" s="20" t="s">
        <v>73</v>
      </c>
      <c r="M20" s="148"/>
      <c r="N20" s="54"/>
      <c r="O20" s="133" t="s">
        <v>73</v>
      </c>
      <c r="P20" s="133"/>
      <c r="Q20" s="129"/>
      <c r="R20" s="129" t="s">
        <v>73</v>
      </c>
      <c r="S20" s="129"/>
      <c r="T20" s="129"/>
    </row>
    <row r="21" spans="1:22" ht="12.75" customHeight="1" x14ac:dyDescent="0.2">
      <c r="A21" s="108">
        <v>14</v>
      </c>
      <c r="B21" s="105" t="s">
        <v>66</v>
      </c>
      <c r="C21" s="103" t="s">
        <v>14</v>
      </c>
      <c r="D21" s="97">
        <v>4</v>
      </c>
      <c r="E21" s="92">
        <f t="shared" si="0"/>
        <v>4</v>
      </c>
      <c r="F21" s="122">
        <f t="shared" si="1"/>
        <v>2.8</v>
      </c>
      <c r="G21" s="109">
        <f t="shared" si="2"/>
        <v>4</v>
      </c>
      <c r="H21" s="90">
        <f t="shared" si="3"/>
        <v>3.3</v>
      </c>
      <c r="I21" s="53">
        <v>2.8</v>
      </c>
      <c r="J21" s="53"/>
      <c r="K21" s="53"/>
      <c r="L21" s="20">
        <v>3.4</v>
      </c>
      <c r="M21" s="144"/>
      <c r="N21" s="54"/>
      <c r="O21" s="144">
        <v>4</v>
      </c>
      <c r="P21" s="133"/>
      <c r="Q21" s="129"/>
      <c r="R21" s="137">
        <v>3</v>
      </c>
      <c r="S21" s="129"/>
      <c r="T21" s="129"/>
    </row>
    <row r="22" spans="1:22" ht="24.75" customHeight="1" x14ac:dyDescent="0.2">
      <c r="A22" s="108">
        <v>15</v>
      </c>
      <c r="B22" s="48" t="s">
        <v>21</v>
      </c>
      <c r="C22" s="49" t="s">
        <v>68</v>
      </c>
      <c r="D22" s="98">
        <v>2</v>
      </c>
      <c r="E22" s="92">
        <f t="shared" si="0"/>
        <v>2</v>
      </c>
      <c r="F22" s="122" t="str">
        <f>IF(MIN(I22:T22)=0,"&lt;0.001",MIN(I22:T22))</f>
        <v>&lt;0.001</v>
      </c>
      <c r="G22" s="90" t="str">
        <f>IF(MAX(I22:U22)=0,"&lt;0.2",MAX(I22:U22))</f>
        <v>&lt;0.2</v>
      </c>
      <c r="H22" s="90" t="str">
        <f>IF(ISERROR(AVERAGE(I22:T22)),"&lt;0.2",AVERAGE(I22:T22))</f>
        <v>&lt;0.2</v>
      </c>
      <c r="I22" s="51" t="s">
        <v>74</v>
      </c>
      <c r="J22" s="50"/>
      <c r="K22" s="50"/>
      <c r="L22" s="16"/>
      <c r="M22" s="52"/>
      <c r="N22" s="52"/>
      <c r="O22" s="134" t="s">
        <v>74</v>
      </c>
      <c r="P22" s="134"/>
      <c r="Q22" s="130"/>
      <c r="R22" s="130"/>
      <c r="S22" s="130"/>
      <c r="T22" s="130"/>
    </row>
    <row r="23" spans="1:22" ht="12.75" customHeight="1" x14ac:dyDescent="0.2">
      <c r="A23" s="108">
        <v>16</v>
      </c>
      <c r="B23" s="48" t="s">
        <v>18</v>
      </c>
      <c r="C23" s="49" t="s">
        <v>14</v>
      </c>
      <c r="D23" s="98">
        <v>2</v>
      </c>
      <c r="E23" s="92">
        <f t="shared" si="0"/>
        <v>2</v>
      </c>
      <c r="F23" s="122" t="str">
        <f>IF(MIN(I23:T23)=0,"&lt;2",MIN(I23:T23))</f>
        <v>&lt;2</v>
      </c>
      <c r="G23" s="109" t="str">
        <f>IF(MAX(I23:U23)=0,"&lt;50",MAX(I23:U23))</f>
        <v>&lt;50</v>
      </c>
      <c r="H23" s="90" t="str">
        <f>IF(ISERROR(AVERAGE(I23:T23)),"&lt;50",AVERAGE(I23:T23))</f>
        <v>&lt;50</v>
      </c>
      <c r="I23" s="50" t="s">
        <v>1</v>
      </c>
      <c r="J23" s="50"/>
      <c r="K23" s="50"/>
      <c r="L23" s="16"/>
      <c r="M23" s="52"/>
      <c r="N23" s="52"/>
      <c r="O23" s="134" t="s">
        <v>1</v>
      </c>
      <c r="P23" s="134"/>
      <c r="Q23" s="130"/>
      <c r="R23" s="130"/>
      <c r="S23" s="130"/>
      <c r="T23" s="130"/>
    </row>
    <row r="24" spans="1:22" ht="24.75" customHeight="1" x14ac:dyDescent="0.2">
      <c r="A24" s="108">
        <v>17</v>
      </c>
      <c r="B24" s="48" t="s">
        <v>23</v>
      </c>
      <c r="C24" s="49" t="s">
        <v>68</v>
      </c>
      <c r="D24" s="98">
        <v>2</v>
      </c>
      <c r="E24" s="92">
        <f t="shared" si="0"/>
        <v>2</v>
      </c>
      <c r="F24" s="122" t="str">
        <f>IF(MIN(I24:T24)=0,"&lt;2",MIN(I24:T24))</f>
        <v>&lt;2</v>
      </c>
      <c r="G24" s="109" t="str">
        <f>IF(MAX(I24:U24)=0,"&lt;2",MAX(I24:U24))</f>
        <v>&lt;2</v>
      </c>
      <c r="H24" s="90" t="str">
        <f>IF(ISERROR(AVERAGE(I24:T24)),"&lt;2",AVERAGE(I24:T24))</f>
        <v>&lt;2</v>
      </c>
      <c r="I24" s="51" t="s">
        <v>78</v>
      </c>
      <c r="J24" s="50"/>
      <c r="K24" s="50"/>
      <c r="L24" s="16"/>
      <c r="M24" s="52"/>
      <c r="N24" s="52"/>
      <c r="O24" s="134" t="s">
        <v>78</v>
      </c>
      <c r="P24" s="134"/>
      <c r="Q24" s="130"/>
      <c r="R24" s="130"/>
      <c r="S24" s="130"/>
      <c r="T24" s="130"/>
    </row>
    <row r="25" spans="1:22" ht="12.75" customHeight="1" x14ac:dyDescent="0.2">
      <c r="A25" s="108">
        <v>18</v>
      </c>
      <c r="B25" s="48" t="s">
        <v>34</v>
      </c>
      <c r="C25" s="49" t="s">
        <v>14</v>
      </c>
      <c r="D25" s="98">
        <v>2</v>
      </c>
      <c r="E25" s="92">
        <f t="shared" si="0"/>
        <v>2</v>
      </c>
      <c r="F25" s="122" t="str">
        <f>IF(MIN(I25:T25)=0,"&lt;0.001",MIN(I25:T25))</f>
        <v>&lt;0.001</v>
      </c>
      <c r="G25" s="109" t="str">
        <f>IF(MAX(I25:U25)=0,"&lt;0.16",MAX(I25:U25))</f>
        <v>&lt;0.16</v>
      </c>
      <c r="H25" s="90" t="str">
        <f>IF(ISERROR(AVERAGE(I25:T25)),"&lt;0.16",AVERAGE(I25:T25))</f>
        <v>&lt;0.16</v>
      </c>
      <c r="I25" s="50" t="s">
        <v>1</v>
      </c>
      <c r="J25" s="50"/>
      <c r="K25" s="50"/>
      <c r="L25" s="16"/>
      <c r="M25" s="52"/>
      <c r="N25" s="52"/>
      <c r="O25" s="134" t="s">
        <v>1</v>
      </c>
      <c r="P25" s="134"/>
      <c r="Q25" s="130"/>
      <c r="R25" s="130"/>
      <c r="S25" s="130"/>
      <c r="T25" s="130"/>
    </row>
    <row r="26" spans="1:22" ht="12.75" customHeight="1" x14ac:dyDescent="0.2">
      <c r="A26" s="108">
        <v>19</v>
      </c>
      <c r="B26" s="46" t="s">
        <v>19</v>
      </c>
      <c r="C26" s="47" t="s">
        <v>14</v>
      </c>
      <c r="D26" s="97">
        <v>4</v>
      </c>
      <c r="E26" s="92">
        <f t="shared" si="0"/>
        <v>4</v>
      </c>
      <c r="F26" s="122">
        <f t="shared" si="1"/>
        <v>6800</v>
      </c>
      <c r="G26" s="109">
        <f t="shared" si="2"/>
        <v>11000</v>
      </c>
      <c r="H26" s="90">
        <f t="shared" si="3"/>
        <v>9250</v>
      </c>
      <c r="I26" s="140">
        <v>11000</v>
      </c>
      <c r="J26" s="91"/>
      <c r="K26" s="91"/>
      <c r="L26" s="140">
        <v>11000</v>
      </c>
      <c r="M26" s="114"/>
      <c r="N26" s="114"/>
      <c r="O26" s="131">
        <v>8200</v>
      </c>
      <c r="P26" s="131"/>
      <c r="Q26" s="131"/>
      <c r="R26" s="131">
        <v>6800</v>
      </c>
      <c r="S26" s="131"/>
      <c r="T26" s="131"/>
    </row>
    <row r="27" spans="1:22" ht="12.75" customHeight="1" x14ac:dyDescent="0.2">
      <c r="A27" s="108">
        <v>20</v>
      </c>
      <c r="B27" s="46" t="s">
        <v>20</v>
      </c>
      <c r="C27" s="47" t="s">
        <v>14</v>
      </c>
      <c r="D27" s="97">
        <v>4</v>
      </c>
      <c r="E27" s="92">
        <f t="shared" si="0"/>
        <v>4</v>
      </c>
      <c r="F27" s="122">
        <f t="shared" si="1"/>
        <v>9</v>
      </c>
      <c r="G27" s="109">
        <f t="shared" si="2"/>
        <v>21</v>
      </c>
      <c r="H27" s="90">
        <f t="shared" si="3"/>
        <v>14</v>
      </c>
      <c r="I27" s="140">
        <v>21</v>
      </c>
      <c r="J27" s="91"/>
      <c r="K27" s="91"/>
      <c r="L27" s="140" t="s">
        <v>76</v>
      </c>
      <c r="M27" s="147"/>
      <c r="N27" s="116"/>
      <c r="O27" s="131">
        <v>12</v>
      </c>
      <c r="P27" s="131"/>
      <c r="Q27" s="131"/>
      <c r="R27" s="131">
        <v>9</v>
      </c>
      <c r="S27" s="131"/>
      <c r="T27" s="131"/>
    </row>
    <row r="28" spans="1:22" ht="26.25" customHeight="1" x14ac:dyDescent="0.2">
      <c r="A28" s="108">
        <v>21</v>
      </c>
      <c r="B28" s="48" t="s">
        <v>22</v>
      </c>
      <c r="C28" s="49" t="s">
        <v>68</v>
      </c>
      <c r="D28" s="98">
        <v>2</v>
      </c>
      <c r="E28" s="92">
        <f t="shared" si="0"/>
        <v>2</v>
      </c>
      <c r="F28" s="122" t="str">
        <f>IF(MIN(I28:T28)=0,"&lt;100",MIN(I28:T28))</f>
        <v>&lt;100</v>
      </c>
      <c r="G28" s="109" t="str">
        <f>IF(MAX(I28:U28)=0,"&lt;100",MAX(I28:U28))</f>
        <v>&lt;100</v>
      </c>
      <c r="H28" s="90" t="str">
        <f>IF(ISERROR(AVERAGE(I28:T28)),"&lt;100",AVERAGE(I28:T28))</f>
        <v>&lt;100</v>
      </c>
      <c r="I28" s="50" t="s">
        <v>75</v>
      </c>
      <c r="J28" s="50"/>
      <c r="K28" s="50"/>
      <c r="L28" s="16"/>
      <c r="M28" s="52"/>
      <c r="N28" s="52"/>
      <c r="O28" s="134" t="s">
        <v>75</v>
      </c>
      <c r="P28" s="134"/>
      <c r="Q28" s="130"/>
      <c r="R28" s="130"/>
      <c r="S28" s="130"/>
      <c r="T28" s="130"/>
      <c r="U28" s="158"/>
      <c r="V28" s="37"/>
    </row>
    <row r="29" spans="1:22" ht="12.75" customHeight="1" x14ac:dyDescent="0.2">
      <c r="A29" s="108">
        <v>22</v>
      </c>
      <c r="B29" s="48" t="s">
        <v>35</v>
      </c>
      <c r="C29" s="49" t="s">
        <v>14</v>
      </c>
      <c r="D29" s="98">
        <v>2</v>
      </c>
      <c r="E29" s="92">
        <f t="shared" si="0"/>
        <v>2</v>
      </c>
      <c r="F29" s="122">
        <f t="shared" si="1"/>
        <v>0.01</v>
      </c>
      <c r="G29" s="109">
        <f t="shared" si="2"/>
        <v>0.56999999999999995</v>
      </c>
      <c r="H29" s="90">
        <f t="shared" si="3"/>
        <v>0.28999999999999998</v>
      </c>
      <c r="I29" s="142">
        <v>0.01</v>
      </c>
      <c r="J29" s="50"/>
      <c r="K29" s="50"/>
      <c r="L29" s="16"/>
      <c r="M29" s="52"/>
      <c r="N29" s="52"/>
      <c r="O29" s="134">
        <v>0.56999999999999995</v>
      </c>
      <c r="P29" s="134"/>
      <c r="Q29" s="130"/>
      <c r="R29" s="130"/>
      <c r="S29" s="130"/>
      <c r="T29" s="130"/>
      <c r="U29" s="158"/>
      <c r="V29" s="37"/>
    </row>
    <row r="30" spans="1:22" ht="12.75" customHeight="1" x14ac:dyDescent="0.2">
      <c r="A30" s="108">
        <v>23</v>
      </c>
      <c r="B30" s="39" t="s">
        <v>17</v>
      </c>
      <c r="C30" s="40" t="s">
        <v>17</v>
      </c>
      <c r="D30" s="99">
        <v>12</v>
      </c>
      <c r="E30" s="92">
        <f t="shared" si="0"/>
        <v>12</v>
      </c>
      <c r="F30" s="122">
        <f t="shared" si="1"/>
        <v>3.2</v>
      </c>
      <c r="G30" s="109">
        <f t="shared" si="2"/>
        <v>8.1999999999999993</v>
      </c>
      <c r="H30" s="89">
        <f t="shared" si="3"/>
        <v>4.3833333333333337</v>
      </c>
      <c r="I30" s="41">
        <v>7.3</v>
      </c>
      <c r="J30" s="41">
        <v>3.7</v>
      </c>
      <c r="K30" s="41">
        <v>8.1999999999999993</v>
      </c>
      <c r="L30" s="15">
        <v>4.8</v>
      </c>
      <c r="M30" s="41">
        <v>3.7</v>
      </c>
      <c r="N30" s="42">
        <v>3.2</v>
      </c>
      <c r="O30" s="135">
        <v>3.7</v>
      </c>
      <c r="P30" s="135">
        <v>3.7</v>
      </c>
      <c r="Q30" s="22">
        <v>3.8</v>
      </c>
      <c r="R30" s="22">
        <v>3.3</v>
      </c>
      <c r="S30" s="132">
        <v>3.5</v>
      </c>
      <c r="T30" s="132">
        <v>3.7</v>
      </c>
      <c r="U30" s="164"/>
      <c r="V30" s="162"/>
    </row>
    <row r="31" spans="1:22" ht="12.75" customHeight="1" x14ac:dyDescent="0.2">
      <c r="A31" s="107"/>
      <c r="B31" s="74"/>
      <c r="C31" s="56"/>
      <c r="D31" s="100"/>
      <c r="E31" s="57"/>
      <c r="F31" s="85"/>
      <c r="G31" s="85"/>
      <c r="H31" s="85"/>
      <c r="I31" s="58"/>
      <c r="J31" s="58"/>
      <c r="K31" s="58"/>
      <c r="L31" s="59"/>
      <c r="M31" s="61"/>
      <c r="N31" s="61"/>
      <c r="O31" s="60"/>
      <c r="P31" s="60"/>
      <c r="Q31" s="31"/>
      <c r="R31" s="31"/>
      <c r="S31" s="31"/>
      <c r="T31" s="31"/>
      <c r="U31" s="158"/>
      <c r="V31" s="37"/>
    </row>
    <row r="32" spans="1:22" ht="12.75" customHeight="1" x14ac:dyDescent="0.2">
      <c r="B32" s="69" t="s">
        <v>40</v>
      </c>
      <c r="C32" s="75"/>
      <c r="D32" s="100"/>
      <c r="E32" s="76"/>
      <c r="F32" s="86"/>
      <c r="G32" s="86"/>
      <c r="H32" s="86"/>
      <c r="I32" s="77"/>
      <c r="J32" s="77"/>
      <c r="K32" s="77"/>
      <c r="L32" s="77"/>
      <c r="M32" s="146"/>
      <c r="N32" s="77"/>
      <c r="O32" s="77"/>
      <c r="P32" s="77"/>
      <c r="U32" s="158"/>
      <c r="V32" s="37"/>
    </row>
    <row r="33" spans="2:22" ht="12.75" customHeight="1" x14ac:dyDescent="0.2">
      <c r="B33" s="62" t="s">
        <v>39</v>
      </c>
      <c r="C33" s="75"/>
      <c r="D33" s="101"/>
      <c r="E33" s="177"/>
      <c r="F33" s="177"/>
      <c r="G33" s="86"/>
      <c r="H33" s="86"/>
      <c r="I33" s="77"/>
      <c r="J33" s="77"/>
      <c r="K33" s="77"/>
      <c r="L33" s="77"/>
      <c r="M33" s="77"/>
      <c r="N33" s="77"/>
      <c r="O33" s="77"/>
      <c r="P33" s="77"/>
      <c r="U33" s="158"/>
      <c r="V33" s="37"/>
    </row>
    <row r="34" spans="2:22" ht="12.75" customHeight="1" x14ac:dyDescent="0.2">
      <c r="B34" s="63" t="s">
        <v>37</v>
      </c>
      <c r="C34" s="75"/>
      <c r="E34" s="77"/>
      <c r="F34" s="86"/>
      <c r="G34" s="86"/>
      <c r="H34" s="86"/>
      <c r="I34" s="77"/>
      <c r="J34" s="77"/>
      <c r="K34" s="77"/>
      <c r="L34" s="77"/>
      <c r="M34" s="77"/>
      <c r="N34" s="77"/>
      <c r="O34" s="77"/>
      <c r="P34" s="77"/>
    </row>
    <row r="35" spans="2:22" ht="12.75" customHeight="1" x14ac:dyDescent="0.2">
      <c r="B35" s="64" t="s">
        <v>38</v>
      </c>
      <c r="C35" s="75"/>
      <c r="E35" s="77"/>
      <c r="F35" s="86"/>
      <c r="G35" s="86"/>
      <c r="H35" s="86"/>
      <c r="I35" s="77"/>
      <c r="J35" s="77"/>
      <c r="K35" s="77"/>
      <c r="L35" s="77"/>
      <c r="M35" s="77"/>
      <c r="N35" s="77"/>
      <c r="O35" s="77"/>
      <c r="P35" s="77"/>
    </row>
    <row r="37" spans="2:22" ht="12.75" customHeight="1" x14ac:dyDescent="0.2"/>
    <row r="38" spans="2:22" ht="15.75" customHeight="1" x14ac:dyDescent="0.2"/>
    <row r="39" spans="2:22" ht="12.75" customHeight="1" x14ac:dyDescent="0.2"/>
    <row r="41" spans="2:22" ht="12.75" customHeight="1" x14ac:dyDescent="0.2"/>
  </sheetData>
  <sheetProtection algorithmName="SHA-512" hashValue="hwHxHr9aL9QSKXvHxs8eWVmiNvSM9anC/iWKNTcXN7cqOemEQNVk+iJTuvS2PibMDlQeosAgHXV929nEMm9Zrw==" saltValue="7L0IOZUTGwkPyTAyamoOAQ=="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5" width="9.42578125" style="36" customWidth="1"/>
    <col min="16" max="16" width="11.140625" style="36" customWidth="1"/>
    <col min="17" max="17" width="10" style="36" customWidth="1"/>
    <col min="18" max="18" width="10.140625" style="36" customWidth="1"/>
    <col min="19" max="19" width="10" style="36" customWidth="1"/>
    <col min="20" max="20" width="11.42578125" style="36" customWidth="1"/>
    <col min="21" max="21" width="11.140625" customWidth="1"/>
    <col min="22" max="22" width="11"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45</v>
      </c>
      <c r="V3" s="36"/>
    </row>
    <row r="4" spans="1:22" ht="12.75" customHeight="1" x14ac:dyDescent="0.2">
      <c r="B4" s="67" t="s">
        <v>7</v>
      </c>
      <c r="F4" s="80"/>
      <c r="V4" s="36"/>
    </row>
    <row r="5" spans="1:22" ht="12.75" customHeight="1" x14ac:dyDescent="0.2">
      <c r="A5" s="107"/>
      <c r="B5" s="171" t="s">
        <v>53</v>
      </c>
      <c r="C5" s="172"/>
      <c r="D5" s="172"/>
      <c r="E5" s="172"/>
      <c r="F5" s="172"/>
      <c r="G5" s="172"/>
      <c r="H5" s="172"/>
      <c r="I5" s="172"/>
      <c r="J5" s="172"/>
      <c r="K5" s="172"/>
      <c r="L5" s="172"/>
      <c r="M5" s="172"/>
      <c r="N5" s="172"/>
      <c r="O5" s="172"/>
      <c r="P5" s="172"/>
      <c r="Q5" s="172"/>
      <c r="R5" s="172"/>
      <c r="S5" s="172"/>
      <c r="T5" s="106"/>
      <c r="V5" s="36"/>
    </row>
    <row r="6" spans="1:22" ht="12.75" customHeight="1" x14ac:dyDescent="0.2">
      <c r="A6" s="174" t="s">
        <v>64</v>
      </c>
      <c r="B6" s="168" t="s">
        <v>9</v>
      </c>
      <c r="C6" s="168" t="s">
        <v>10</v>
      </c>
      <c r="D6" s="175" t="s">
        <v>65</v>
      </c>
      <c r="E6" s="168" t="s">
        <v>41</v>
      </c>
      <c r="F6" s="170" t="s">
        <v>11</v>
      </c>
      <c r="G6" s="170" t="s">
        <v>13</v>
      </c>
      <c r="H6" s="170" t="s">
        <v>12</v>
      </c>
      <c r="I6" s="153">
        <v>41579</v>
      </c>
      <c r="J6" s="10">
        <v>41316</v>
      </c>
      <c r="K6" s="10">
        <v>41344</v>
      </c>
      <c r="L6" s="10">
        <v>41379</v>
      </c>
      <c r="M6" s="10">
        <v>41404</v>
      </c>
      <c r="N6" s="10">
        <v>41460</v>
      </c>
      <c r="O6" s="128">
        <v>41479</v>
      </c>
      <c r="P6" s="128">
        <v>41507</v>
      </c>
      <c r="Q6" s="128">
        <v>41536</v>
      </c>
      <c r="R6" s="128">
        <v>41565</v>
      </c>
      <c r="S6" s="128">
        <v>41598</v>
      </c>
      <c r="T6" s="128">
        <v>41617</v>
      </c>
      <c r="U6" s="138"/>
      <c r="V6" s="166"/>
    </row>
    <row r="7" spans="1:22" ht="12.75" customHeight="1" x14ac:dyDescent="0.2">
      <c r="A7" s="169"/>
      <c r="B7" s="169"/>
      <c r="C7" s="169"/>
      <c r="D7" s="169"/>
      <c r="E7" s="169"/>
      <c r="F7" s="169"/>
      <c r="G7" s="169"/>
      <c r="H7" s="169"/>
      <c r="I7" s="110" t="s">
        <v>80</v>
      </c>
      <c r="J7" s="110" t="s">
        <v>92</v>
      </c>
      <c r="K7" s="110" t="s">
        <v>91</v>
      </c>
      <c r="L7" s="126" t="s">
        <v>106</v>
      </c>
      <c r="M7" s="10" t="s">
        <v>107</v>
      </c>
      <c r="N7" s="10" t="s">
        <v>125</v>
      </c>
      <c r="O7" s="126" t="s">
        <v>134</v>
      </c>
      <c r="P7" s="126" t="s">
        <v>142</v>
      </c>
      <c r="Q7" s="126" t="s">
        <v>152</v>
      </c>
      <c r="R7" s="126" t="s">
        <v>161</v>
      </c>
      <c r="S7" s="126" t="s">
        <v>170</v>
      </c>
      <c r="T7" s="126" t="s">
        <v>179</v>
      </c>
      <c r="U7" s="164"/>
      <c r="V7" s="162"/>
    </row>
    <row r="8" spans="1:22" ht="12.75" customHeight="1" x14ac:dyDescent="0.2">
      <c r="A8" s="108">
        <v>1</v>
      </c>
      <c r="B8" s="3" t="s">
        <v>24</v>
      </c>
      <c r="C8" s="4" t="s">
        <v>14</v>
      </c>
      <c r="D8" s="97">
        <v>4</v>
      </c>
      <c r="E8" s="78">
        <f t="shared" ref="E8:E30" si="0">COUNTA(I8:T8)</f>
        <v>4</v>
      </c>
      <c r="F8" s="120">
        <v>0</v>
      </c>
      <c r="G8" s="81">
        <f>IF(MAX(I8:U8)=0,"&lt;5",MAX(I8:U8))</f>
        <v>2</v>
      </c>
      <c r="H8" s="88">
        <f>IF(ISERROR(AVERAGE(I8:T8)),"&lt;5",AVERAGE(I8:T8))</f>
        <v>2</v>
      </c>
      <c r="I8" s="91" t="s">
        <v>76</v>
      </c>
      <c r="J8" s="91"/>
      <c r="K8" s="91"/>
      <c r="L8" s="13" t="s">
        <v>76</v>
      </c>
      <c r="M8" s="13"/>
      <c r="N8" s="14"/>
      <c r="O8" s="129">
        <v>2</v>
      </c>
      <c r="P8" s="129"/>
      <c r="Q8" s="129"/>
      <c r="R8" s="129" t="s">
        <v>76</v>
      </c>
      <c r="S8" s="129"/>
      <c r="T8" s="129"/>
      <c r="V8" s="36"/>
    </row>
    <row r="9" spans="1:22" ht="12.75" customHeight="1" x14ac:dyDescent="0.2">
      <c r="A9" s="108">
        <v>2</v>
      </c>
      <c r="B9" s="65" t="s">
        <v>25</v>
      </c>
      <c r="C9" s="6" t="s">
        <v>14</v>
      </c>
      <c r="D9" s="98">
        <v>2</v>
      </c>
      <c r="E9" s="78">
        <f t="shared" si="0"/>
        <v>2</v>
      </c>
      <c r="F9" s="120">
        <f t="shared" ref="F9:F30" si="1">IF(MIN(I9:T9)=0,"&lt;0.005",MIN(I9:T9))</f>
        <v>0.5</v>
      </c>
      <c r="G9" s="81">
        <f t="shared" ref="G9:G30" si="2">IF(MAX(I9:U9)=0,"&lt;0.005",MAX(I9:U9))</f>
        <v>1.2</v>
      </c>
      <c r="H9" s="88">
        <f t="shared" ref="H9:H30" si="3">IF(ISERROR(AVERAGE(I9:T9)),"&lt;0.0001",AVERAGE(I9:T9))</f>
        <v>0.85</v>
      </c>
      <c r="I9" s="35">
        <v>0.5</v>
      </c>
      <c r="J9" s="35"/>
      <c r="K9" s="35"/>
      <c r="L9" s="16"/>
      <c r="M9" s="24"/>
      <c r="N9" s="17"/>
      <c r="O9" s="130">
        <v>1.2</v>
      </c>
      <c r="P9" s="130"/>
      <c r="Q9" s="130"/>
      <c r="R9" s="130"/>
      <c r="S9" s="130"/>
      <c r="T9" s="130"/>
      <c r="V9" s="36"/>
    </row>
    <row r="10" spans="1:22" ht="12.75" customHeight="1" x14ac:dyDescent="0.2">
      <c r="A10" s="108">
        <v>3</v>
      </c>
      <c r="B10" s="5" t="s">
        <v>26</v>
      </c>
      <c r="C10" s="6" t="s">
        <v>14</v>
      </c>
      <c r="D10" s="98">
        <v>2</v>
      </c>
      <c r="E10" s="78">
        <f t="shared" si="0"/>
        <v>2</v>
      </c>
      <c r="F10" s="120" t="s">
        <v>0</v>
      </c>
      <c r="G10" s="81" t="s">
        <v>0</v>
      </c>
      <c r="H10" s="88" t="s">
        <v>0</v>
      </c>
      <c r="I10" s="16" t="s">
        <v>1</v>
      </c>
      <c r="J10" s="35"/>
      <c r="K10" s="35"/>
      <c r="L10" s="16"/>
      <c r="M10" s="24"/>
      <c r="N10" s="17"/>
      <c r="O10" s="130" t="s">
        <v>1</v>
      </c>
      <c r="P10" s="130"/>
      <c r="Q10" s="130"/>
      <c r="R10" s="130"/>
      <c r="S10" s="130"/>
      <c r="T10" s="130"/>
      <c r="V10" s="36"/>
    </row>
    <row r="11" spans="1:22" ht="12.75" customHeight="1" x14ac:dyDescent="0.2">
      <c r="A11" s="108">
        <v>4</v>
      </c>
      <c r="B11" s="5" t="s">
        <v>27</v>
      </c>
      <c r="C11" s="6" t="s">
        <v>14</v>
      </c>
      <c r="D11" s="98">
        <v>2</v>
      </c>
      <c r="E11" s="78">
        <f t="shared" si="0"/>
        <v>2</v>
      </c>
      <c r="F11" s="120" t="str">
        <f t="shared" si="1"/>
        <v>&lt;0.005</v>
      </c>
      <c r="G11" s="81" t="str">
        <f t="shared" si="2"/>
        <v>&lt;0.005</v>
      </c>
      <c r="H11" s="88" t="str">
        <f t="shared" si="3"/>
        <v>&lt;0.0001</v>
      </c>
      <c r="I11" s="16" t="s">
        <v>73</v>
      </c>
      <c r="J11" s="35"/>
      <c r="K11" s="35"/>
      <c r="L11" s="16"/>
      <c r="M11" s="24"/>
      <c r="N11" s="17"/>
      <c r="O11" s="130" t="s">
        <v>73</v>
      </c>
      <c r="P11" s="130"/>
      <c r="Q11" s="130"/>
      <c r="R11" s="130"/>
      <c r="S11" s="130"/>
      <c r="T11" s="130"/>
      <c r="V11" s="36"/>
    </row>
    <row r="12" spans="1:22" ht="12.75" customHeight="1" x14ac:dyDescent="0.2">
      <c r="A12" s="108">
        <v>5</v>
      </c>
      <c r="B12" s="5" t="s">
        <v>28</v>
      </c>
      <c r="C12" s="6" t="s">
        <v>14</v>
      </c>
      <c r="D12" s="98">
        <v>2</v>
      </c>
      <c r="E12" s="78">
        <f t="shared" si="0"/>
        <v>2</v>
      </c>
      <c r="F12" s="120" t="str">
        <f>IF(MIN(I12:T12)=0,"&lt;0.0001",MIN(I12:T12))</f>
        <v>&lt;0.0001</v>
      </c>
      <c r="G12" s="81" t="str">
        <f>IF(MAX(I12:U12)=0,"&lt;0.01",MAX(I12:U12))</f>
        <v>&lt;0.01</v>
      </c>
      <c r="H12" s="88" t="str">
        <f>IF(ISERROR(AVERAGE(I12:T12)),"&lt;0.01",AVERAGE(I12:T12))</f>
        <v>&lt;0.01</v>
      </c>
      <c r="I12" s="125" t="s">
        <v>1</v>
      </c>
      <c r="J12" s="35"/>
      <c r="K12" s="35"/>
      <c r="L12" s="16"/>
      <c r="M12" s="24"/>
      <c r="N12" s="17"/>
      <c r="O12" s="130" t="s">
        <v>1</v>
      </c>
      <c r="P12" s="130"/>
      <c r="Q12" s="130"/>
      <c r="R12" s="130"/>
      <c r="S12" s="130"/>
      <c r="T12" s="130"/>
      <c r="V12" s="36"/>
    </row>
    <row r="13" spans="1:22" ht="12.75" customHeight="1" x14ac:dyDescent="0.2">
      <c r="A13" s="108">
        <v>6</v>
      </c>
      <c r="B13" s="5" t="s">
        <v>36</v>
      </c>
      <c r="C13" s="6" t="s">
        <v>14</v>
      </c>
      <c r="D13" s="98">
        <v>2</v>
      </c>
      <c r="E13" s="78">
        <f t="shared" si="0"/>
        <v>2</v>
      </c>
      <c r="F13" s="120" t="s">
        <v>60</v>
      </c>
      <c r="G13" s="81">
        <v>0.01</v>
      </c>
      <c r="H13" s="88" t="s">
        <v>1</v>
      </c>
      <c r="I13" s="124" t="s">
        <v>1</v>
      </c>
      <c r="J13" s="35"/>
      <c r="K13" s="35"/>
      <c r="L13" s="16"/>
      <c r="M13" s="24"/>
      <c r="N13" s="17"/>
      <c r="O13" s="130" t="s">
        <v>1</v>
      </c>
      <c r="P13" s="130"/>
      <c r="Q13" s="130"/>
      <c r="R13" s="130"/>
      <c r="S13" s="130"/>
      <c r="T13" s="130"/>
      <c r="V13" s="36"/>
    </row>
    <row r="14" spans="1:22" ht="12.75" customHeight="1" x14ac:dyDescent="0.2">
      <c r="A14" s="108">
        <v>7</v>
      </c>
      <c r="B14" s="3" t="s">
        <v>15</v>
      </c>
      <c r="C14" s="4" t="s">
        <v>16</v>
      </c>
      <c r="D14" s="97">
        <v>4</v>
      </c>
      <c r="E14" s="78">
        <f t="shared" si="0"/>
        <v>4</v>
      </c>
      <c r="F14" s="120">
        <f t="shared" si="1"/>
        <v>14000</v>
      </c>
      <c r="G14" s="81">
        <f t="shared" si="2"/>
        <v>15000</v>
      </c>
      <c r="H14" s="88">
        <f t="shared" si="3"/>
        <v>14250</v>
      </c>
      <c r="I14" s="140">
        <v>14000</v>
      </c>
      <c r="J14" s="91"/>
      <c r="K14" s="91"/>
      <c r="L14" s="140">
        <v>14000</v>
      </c>
      <c r="M14" s="114"/>
      <c r="N14" s="113"/>
      <c r="O14" s="131">
        <v>14000</v>
      </c>
      <c r="P14" s="131"/>
      <c r="Q14" s="131"/>
      <c r="R14" s="131">
        <v>15000</v>
      </c>
      <c r="S14" s="131"/>
      <c r="T14" s="131"/>
    </row>
    <row r="15" spans="1:22" ht="12.75" customHeight="1" x14ac:dyDescent="0.2">
      <c r="A15" s="108">
        <v>8</v>
      </c>
      <c r="B15" s="5" t="s">
        <v>29</v>
      </c>
      <c r="C15" s="6" t="s">
        <v>14</v>
      </c>
      <c r="D15" s="98">
        <v>2</v>
      </c>
      <c r="E15" s="78">
        <f t="shared" si="0"/>
        <v>2</v>
      </c>
      <c r="F15" s="120" t="s">
        <v>60</v>
      </c>
      <c r="G15" s="81" t="str">
        <f>IF(MAX(I15:U15)=0,"&lt;0.01",MAX(I15:U15))</f>
        <v>&lt;0.01</v>
      </c>
      <c r="H15" s="88" t="s">
        <v>2</v>
      </c>
      <c r="I15" s="35" t="s">
        <v>1</v>
      </c>
      <c r="J15" s="35"/>
      <c r="K15" s="35"/>
      <c r="L15" s="16"/>
      <c r="M15" s="24"/>
      <c r="N15" s="17"/>
      <c r="O15" s="130" t="s">
        <v>1</v>
      </c>
      <c r="P15" s="130"/>
      <c r="Q15" s="130"/>
      <c r="R15" s="130"/>
      <c r="S15" s="130"/>
      <c r="T15" s="130"/>
    </row>
    <row r="16" spans="1:22" ht="12.75" customHeight="1" x14ac:dyDescent="0.2">
      <c r="A16" s="108">
        <v>9</v>
      </c>
      <c r="B16" s="5" t="s">
        <v>30</v>
      </c>
      <c r="C16" s="6" t="s">
        <v>14</v>
      </c>
      <c r="D16" s="98">
        <v>2</v>
      </c>
      <c r="E16" s="78">
        <f t="shared" si="0"/>
        <v>2</v>
      </c>
      <c r="F16" s="120">
        <f t="shared" si="1"/>
        <v>10</v>
      </c>
      <c r="G16" s="81">
        <f t="shared" si="2"/>
        <v>42</v>
      </c>
      <c r="H16" s="88">
        <f t="shared" si="3"/>
        <v>26</v>
      </c>
      <c r="I16" s="141">
        <v>10</v>
      </c>
      <c r="J16" s="35"/>
      <c r="K16" s="35"/>
      <c r="L16" s="16"/>
      <c r="M16" s="24"/>
      <c r="N16" s="17"/>
      <c r="O16" s="130">
        <v>42</v>
      </c>
      <c r="P16" s="130"/>
      <c r="Q16" s="130"/>
      <c r="R16" s="130"/>
      <c r="S16" s="130"/>
      <c r="T16" s="130"/>
    </row>
    <row r="17" spans="1:22" x14ac:dyDescent="0.2">
      <c r="A17" s="108">
        <v>10</v>
      </c>
      <c r="B17" s="5" t="s">
        <v>31</v>
      </c>
      <c r="C17" s="6" t="s">
        <v>14</v>
      </c>
      <c r="D17" s="98">
        <v>2</v>
      </c>
      <c r="E17" s="2">
        <f t="shared" si="0"/>
        <v>2</v>
      </c>
      <c r="F17" s="120" t="str">
        <f t="shared" si="1"/>
        <v>&lt;0.005</v>
      </c>
      <c r="G17" s="81" t="str">
        <f t="shared" si="2"/>
        <v>&lt;0.005</v>
      </c>
      <c r="H17" s="88" t="str">
        <f t="shared" si="3"/>
        <v>&lt;0.0001</v>
      </c>
      <c r="I17" s="124" t="s">
        <v>1</v>
      </c>
      <c r="J17" s="35"/>
      <c r="K17" s="35"/>
      <c r="L17" s="16"/>
      <c r="M17" s="24"/>
      <c r="N17" s="17"/>
      <c r="O17" s="130" t="s">
        <v>1</v>
      </c>
      <c r="P17" s="130"/>
      <c r="Q17" s="130"/>
      <c r="R17" s="130"/>
      <c r="S17" s="130"/>
      <c r="T17" s="130"/>
    </row>
    <row r="18" spans="1:22" ht="12.75" customHeight="1" x14ac:dyDescent="0.2">
      <c r="A18" s="108">
        <v>11</v>
      </c>
      <c r="B18" s="3" t="s">
        <v>32</v>
      </c>
      <c r="C18" s="4" t="s">
        <v>14</v>
      </c>
      <c r="D18" s="97">
        <v>4</v>
      </c>
      <c r="E18" s="2">
        <f t="shared" si="0"/>
        <v>4</v>
      </c>
      <c r="F18" s="120">
        <f t="shared" si="1"/>
        <v>0.4</v>
      </c>
      <c r="G18" s="81">
        <f t="shared" si="2"/>
        <v>0.66</v>
      </c>
      <c r="H18" s="88">
        <f t="shared" si="3"/>
        <v>0.51750000000000007</v>
      </c>
      <c r="I18" s="143">
        <v>0.4</v>
      </c>
      <c r="J18" s="20"/>
      <c r="K18" s="20"/>
      <c r="L18" s="143">
        <v>0.5</v>
      </c>
      <c r="M18" s="25"/>
      <c r="N18" s="19"/>
      <c r="O18" s="129">
        <v>0.66</v>
      </c>
      <c r="P18" s="129"/>
      <c r="Q18" s="129"/>
      <c r="R18" s="25">
        <v>0.51</v>
      </c>
      <c r="S18" s="129"/>
      <c r="T18" s="129"/>
    </row>
    <row r="19" spans="1:22" ht="12.75" customHeight="1" x14ac:dyDescent="0.2">
      <c r="A19" s="108">
        <v>12</v>
      </c>
      <c r="B19" s="3" t="s">
        <v>33</v>
      </c>
      <c r="C19" s="4" t="s">
        <v>14</v>
      </c>
      <c r="D19" s="97">
        <v>4</v>
      </c>
      <c r="E19" s="2">
        <f t="shared" si="0"/>
        <v>4</v>
      </c>
      <c r="F19" s="120" t="str">
        <f>IF(MIN(I19:T19)=0,"&lt;0.0001",MIN(I19:T19))</f>
        <v>&lt;0.0001</v>
      </c>
      <c r="G19" s="81" t="str">
        <f>IF(MAX(I19:U19)=0,"&lt;0.0005",MAX(I19:U19))</f>
        <v>&lt;0.0005</v>
      </c>
      <c r="H19" s="88" t="str">
        <f>IF(ISERROR(AVERAGE(I19:T19)),"&lt;0.0005",AVERAGE(I19:T19))</f>
        <v>&lt;0.0005</v>
      </c>
      <c r="I19" s="20" t="s">
        <v>62</v>
      </c>
      <c r="J19" s="20"/>
      <c r="K19" s="20"/>
      <c r="L19" s="20" t="s">
        <v>62</v>
      </c>
      <c r="M19" s="26"/>
      <c r="N19" s="12"/>
      <c r="O19" s="129" t="s">
        <v>62</v>
      </c>
      <c r="P19" s="129"/>
      <c r="Q19" s="129"/>
      <c r="R19" s="129" t="s">
        <v>62</v>
      </c>
      <c r="S19" s="129"/>
      <c r="T19" s="129"/>
    </row>
    <row r="20" spans="1:22" ht="24.75" customHeight="1" x14ac:dyDescent="0.2">
      <c r="A20" s="108">
        <v>13</v>
      </c>
      <c r="B20" s="104" t="s">
        <v>67</v>
      </c>
      <c r="C20" s="102" t="s">
        <v>14</v>
      </c>
      <c r="D20" s="97">
        <v>4</v>
      </c>
      <c r="E20" s="2">
        <f t="shared" si="0"/>
        <v>4</v>
      </c>
      <c r="F20" s="120" t="s">
        <v>60</v>
      </c>
      <c r="G20" s="81" t="str">
        <f t="shared" si="2"/>
        <v>&lt;0.005</v>
      </c>
      <c r="H20" s="88"/>
      <c r="I20" s="20" t="s">
        <v>73</v>
      </c>
      <c r="J20" s="20"/>
      <c r="K20" s="20"/>
      <c r="L20" s="143" t="s">
        <v>73</v>
      </c>
      <c r="M20" s="27"/>
      <c r="N20" s="19"/>
      <c r="O20" s="129" t="s">
        <v>73</v>
      </c>
      <c r="P20" s="129"/>
      <c r="Q20" s="129"/>
      <c r="R20" s="129" t="s">
        <v>73</v>
      </c>
      <c r="S20" s="129"/>
      <c r="T20" s="129"/>
    </row>
    <row r="21" spans="1:22" ht="12.75" customHeight="1" x14ac:dyDescent="0.2">
      <c r="A21" s="108">
        <v>14</v>
      </c>
      <c r="B21" s="105" t="s">
        <v>66</v>
      </c>
      <c r="C21" s="102" t="s">
        <v>14</v>
      </c>
      <c r="D21" s="97">
        <v>4</v>
      </c>
      <c r="E21" s="2">
        <f t="shared" si="0"/>
        <v>4</v>
      </c>
      <c r="F21" s="120">
        <f t="shared" si="1"/>
        <v>3.3</v>
      </c>
      <c r="G21" s="81">
        <f t="shared" si="2"/>
        <v>4</v>
      </c>
      <c r="H21" s="88">
        <f t="shared" si="3"/>
        <v>3.7250000000000001</v>
      </c>
      <c r="I21" s="20">
        <v>3.3</v>
      </c>
      <c r="J21" s="20"/>
      <c r="K21" s="20"/>
      <c r="L21" s="20">
        <v>4</v>
      </c>
      <c r="M21" s="137"/>
      <c r="N21" s="19"/>
      <c r="O21" s="137">
        <v>3.6</v>
      </c>
      <c r="P21" s="129"/>
      <c r="Q21" s="129"/>
      <c r="R21" s="137">
        <v>4</v>
      </c>
      <c r="S21" s="129"/>
      <c r="T21" s="129"/>
    </row>
    <row r="22" spans="1:22" ht="24.75" customHeight="1" x14ac:dyDescent="0.2">
      <c r="A22" s="108">
        <v>15</v>
      </c>
      <c r="B22" s="5" t="s">
        <v>21</v>
      </c>
      <c r="C22" s="6" t="s">
        <v>68</v>
      </c>
      <c r="D22" s="98">
        <v>2</v>
      </c>
      <c r="E22" s="2">
        <f t="shared" si="0"/>
        <v>2</v>
      </c>
      <c r="F22" s="120" t="str">
        <f>IF(MIN(I22:T22)=0,"&lt;0.001",MIN(I22:T22))</f>
        <v>&lt;0.001</v>
      </c>
      <c r="G22" s="81" t="str">
        <f>IF(MAX(I22:U22)=0,"&lt;0.2",MAX(I22:U22))</f>
        <v>&lt;0.2</v>
      </c>
      <c r="H22" s="88" t="str">
        <f>IF(ISERROR(AVERAGE(I22:T22)),"&lt;0.2",AVERAGE(I22:T22))</f>
        <v>&lt;0.2</v>
      </c>
      <c r="I22" s="16" t="s">
        <v>74</v>
      </c>
      <c r="J22" s="35"/>
      <c r="K22" s="35"/>
      <c r="L22" s="16"/>
      <c r="M22" s="24"/>
      <c r="N22" s="17"/>
      <c r="O22" s="130" t="s">
        <v>74</v>
      </c>
      <c r="P22" s="130"/>
      <c r="Q22" s="130"/>
      <c r="R22" s="130"/>
      <c r="S22" s="130"/>
      <c r="T22" s="130"/>
    </row>
    <row r="23" spans="1:22" ht="12.75" customHeight="1" x14ac:dyDescent="0.2">
      <c r="A23" s="108">
        <v>16</v>
      </c>
      <c r="B23" s="5" t="s">
        <v>18</v>
      </c>
      <c r="C23" s="6" t="s">
        <v>14</v>
      </c>
      <c r="D23" s="98">
        <v>2</v>
      </c>
      <c r="E23" s="2">
        <f t="shared" si="0"/>
        <v>2</v>
      </c>
      <c r="F23" s="120" t="s">
        <v>72</v>
      </c>
      <c r="G23" s="81" t="s">
        <v>0</v>
      </c>
      <c r="H23" s="88" t="s">
        <v>0</v>
      </c>
      <c r="I23" s="35" t="s">
        <v>1</v>
      </c>
      <c r="J23" s="35"/>
      <c r="K23" s="35"/>
      <c r="L23" s="16"/>
      <c r="M23" s="24"/>
      <c r="N23" s="17"/>
      <c r="O23" s="130" t="s">
        <v>1</v>
      </c>
      <c r="P23" s="130"/>
      <c r="Q23" s="130"/>
      <c r="R23" s="130"/>
      <c r="S23" s="130"/>
      <c r="T23" s="130"/>
    </row>
    <row r="24" spans="1:22" ht="24.75" customHeight="1" x14ac:dyDescent="0.2">
      <c r="A24" s="108">
        <v>17</v>
      </c>
      <c r="B24" s="5" t="s">
        <v>23</v>
      </c>
      <c r="C24" s="6" t="s">
        <v>68</v>
      </c>
      <c r="D24" s="98">
        <v>2</v>
      </c>
      <c r="E24" s="2">
        <f t="shared" si="0"/>
        <v>2</v>
      </c>
      <c r="F24" s="120" t="str">
        <f>IF(MIN(I24:T24)=0,"&lt;2",MIN(I24:T24))</f>
        <v>&lt;2</v>
      </c>
      <c r="G24" s="81" t="str">
        <f>IF(MAX(I24:U24)=0,"&lt;2",MAX(I24:U24))</f>
        <v>&lt;2</v>
      </c>
      <c r="H24" s="88" t="str">
        <f>IF(ISERROR(AVERAGE(I24:T24)),"&lt;2",AVERAGE(I24:T24))</f>
        <v>&lt;2</v>
      </c>
      <c r="I24" s="16" t="s">
        <v>78</v>
      </c>
      <c r="J24" s="35"/>
      <c r="K24" s="35"/>
      <c r="L24" s="16"/>
      <c r="M24" s="24"/>
      <c r="N24" s="17"/>
      <c r="O24" s="130" t="s">
        <v>78</v>
      </c>
      <c r="P24" s="130"/>
      <c r="Q24" s="130"/>
      <c r="R24" s="130"/>
      <c r="S24" s="130"/>
      <c r="T24" s="130"/>
    </row>
    <row r="25" spans="1:22" ht="12.75" customHeight="1" x14ac:dyDescent="0.2">
      <c r="A25" s="108">
        <v>18</v>
      </c>
      <c r="B25" s="5" t="s">
        <v>34</v>
      </c>
      <c r="C25" s="6" t="s">
        <v>14</v>
      </c>
      <c r="D25" s="98">
        <v>2</v>
      </c>
      <c r="E25" s="2">
        <f t="shared" si="0"/>
        <v>2</v>
      </c>
      <c r="F25" s="120" t="str">
        <f>IF(MIN(I25:T25)=0,"&lt;0.001",MIN(I25:T25))</f>
        <v>&lt;0.001</v>
      </c>
      <c r="G25" s="81" t="str">
        <f>IF(MAX(I25:U25)=0,"&lt;0.16",MAX(I25:U25))</f>
        <v>&lt;0.16</v>
      </c>
      <c r="H25" s="88" t="str">
        <f>IF(ISERROR(AVERAGE(I25:T25)),"&lt;0.16",AVERAGE(I25:T25))</f>
        <v>&lt;0.16</v>
      </c>
      <c r="I25" s="35" t="s">
        <v>1</v>
      </c>
      <c r="J25" s="35"/>
      <c r="K25" s="35"/>
      <c r="L25" s="16"/>
      <c r="M25" s="24"/>
      <c r="N25" s="17"/>
      <c r="O25" s="130" t="s">
        <v>1</v>
      </c>
      <c r="P25" s="130"/>
      <c r="Q25" s="130"/>
      <c r="R25" s="130"/>
      <c r="S25" s="130"/>
      <c r="T25" s="130"/>
    </row>
    <row r="26" spans="1:22" ht="12.75" customHeight="1" x14ac:dyDescent="0.2">
      <c r="A26" s="108">
        <v>19</v>
      </c>
      <c r="B26" s="3" t="s">
        <v>19</v>
      </c>
      <c r="C26" s="4" t="s">
        <v>14</v>
      </c>
      <c r="D26" s="97">
        <v>4</v>
      </c>
      <c r="E26" s="2">
        <f t="shared" si="0"/>
        <v>4</v>
      </c>
      <c r="F26" s="120">
        <f t="shared" si="1"/>
        <v>8300</v>
      </c>
      <c r="G26" s="81">
        <f t="shared" si="2"/>
        <v>8900</v>
      </c>
      <c r="H26" s="88">
        <f t="shared" si="3"/>
        <v>8525</v>
      </c>
      <c r="I26" s="140">
        <v>8500</v>
      </c>
      <c r="J26" s="91"/>
      <c r="K26" s="91"/>
      <c r="L26" s="140">
        <v>8400</v>
      </c>
      <c r="M26" s="114"/>
      <c r="N26" s="113"/>
      <c r="O26" s="131">
        <v>8300</v>
      </c>
      <c r="P26" s="131"/>
      <c r="Q26" s="131"/>
      <c r="R26" s="131">
        <v>8900</v>
      </c>
      <c r="S26" s="131"/>
      <c r="T26" s="131"/>
    </row>
    <row r="27" spans="1:22" ht="12.75" customHeight="1" x14ac:dyDescent="0.2">
      <c r="A27" s="108">
        <v>20</v>
      </c>
      <c r="B27" s="3" t="s">
        <v>20</v>
      </c>
      <c r="C27" s="4" t="s">
        <v>14</v>
      </c>
      <c r="D27" s="97">
        <v>4</v>
      </c>
      <c r="E27" s="2">
        <f t="shared" si="0"/>
        <v>4</v>
      </c>
      <c r="F27" s="120">
        <f t="shared" si="1"/>
        <v>4</v>
      </c>
      <c r="G27" s="81">
        <f t="shared" si="2"/>
        <v>19</v>
      </c>
      <c r="H27" s="88">
        <f t="shared" si="3"/>
        <v>11</v>
      </c>
      <c r="I27" s="140">
        <v>10</v>
      </c>
      <c r="J27" s="91"/>
      <c r="K27" s="91"/>
      <c r="L27" s="140">
        <v>4</v>
      </c>
      <c r="M27" s="147"/>
      <c r="N27" s="115"/>
      <c r="O27" s="131">
        <v>19</v>
      </c>
      <c r="P27" s="131"/>
      <c r="Q27" s="131"/>
      <c r="R27" s="131">
        <v>11</v>
      </c>
      <c r="S27" s="131"/>
      <c r="T27" s="131"/>
    </row>
    <row r="28" spans="1:22" ht="26.25" customHeight="1" x14ac:dyDescent="0.2">
      <c r="A28" s="108">
        <v>21</v>
      </c>
      <c r="B28" s="5" t="s">
        <v>22</v>
      </c>
      <c r="C28" s="6" t="s">
        <v>68</v>
      </c>
      <c r="D28" s="98">
        <v>2</v>
      </c>
      <c r="E28" s="2">
        <f t="shared" si="0"/>
        <v>2</v>
      </c>
      <c r="F28" s="120">
        <f>IF(MIN(I28:T28)=0,"&lt;100",MIN(I28:T28))</f>
        <v>250</v>
      </c>
      <c r="G28" s="81">
        <f>IF(MAX(I28:U28)=0,"&lt;100",MAX(I28:U28))</f>
        <v>250</v>
      </c>
      <c r="H28" s="88">
        <f>IF(ISERROR(AVERAGE(I28:T28)),"&lt;100",AVERAGE(I28:T28))</f>
        <v>250</v>
      </c>
      <c r="I28" s="141" t="s">
        <v>75</v>
      </c>
      <c r="J28" s="35"/>
      <c r="K28" s="35"/>
      <c r="L28" s="16"/>
      <c r="M28" s="24"/>
      <c r="N28" s="17"/>
      <c r="O28" s="130">
        <v>250</v>
      </c>
      <c r="P28" s="130"/>
      <c r="Q28" s="130"/>
      <c r="R28" s="130"/>
      <c r="S28" s="130"/>
      <c r="T28" s="160"/>
      <c r="U28" s="37"/>
      <c r="V28" s="37"/>
    </row>
    <row r="29" spans="1:22" ht="12.75" customHeight="1" x14ac:dyDescent="0.2">
      <c r="A29" s="108">
        <v>22</v>
      </c>
      <c r="B29" s="5" t="s">
        <v>35</v>
      </c>
      <c r="C29" s="6" t="s">
        <v>14</v>
      </c>
      <c r="D29" s="98">
        <v>2</v>
      </c>
      <c r="E29" s="78">
        <f t="shared" si="0"/>
        <v>2</v>
      </c>
      <c r="F29" s="120">
        <f t="shared" si="1"/>
        <v>0.05</v>
      </c>
      <c r="G29" s="81">
        <f t="shared" si="2"/>
        <v>0.1</v>
      </c>
      <c r="H29" s="88">
        <f t="shared" si="3"/>
        <v>7.5000000000000011E-2</v>
      </c>
      <c r="I29" s="155">
        <v>0.1</v>
      </c>
      <c r="J29" s="35"/>
      <c r="K29" s="35"/>
      <c r="L29" s="16"/>
      <c r="M29" s="24"/>
      <c r="N29" s="17"/>
      <c r="O29" s="130">
        <v>0.05</v>
      </c>
      <c r="P29" s="130"/>
      <c r="Q29" s="130"/>
      <c r="R29" s="130"/>
      <c r="S29" s="130"/>
      <c r="T29" s="160"/>
      <c r="U29" s="37"/>
      <c r="V29" s="37"/>
    </row>
    <row r="30" spans="1:22" ht="12.75" customHeight="1" x14ac:dyDescent="0.2">
      <c r="A30" s="108">
        <v>23</v>
      </c>
      <c r="B30" s="1" t="s">
        <v>17</v>
      </c>
      <c r="C30" s="2" t="s">
        <v>17</v>
      </c>
      <c r="D30" s="99">
        <v>12</v>
      </c>
      <c r="E30" s="78">
        <f t="shared" si="0"/>
        <v>12</v>
      </c>
      <c r="F30" s="120">
        <f t="shared" si="1"/>
        <v>3.4</v>
      </c>
      <c r="G30" s="81">
        <f t="shared" si="2"/>
        <v>5.3</v>
      </c>
      <c r="H30" s="88">
        <f t="shared" si="3"/>
        <v>4.208333333333333</v>
      </c>
      <c r="I30" s="15">
        <v>4.0999999999999996</v>
      </c>
      <c r="J30" s="15">
        <v>3.8</v>
      </c>
      <c r="K30" s="15">
        <v>5.3</v>
      </c>
      <c r="L30" s="15">
        <v>4.2</v>
      </c>
      <c r="M30" s="15">
        <v>4.2</v>
      </c>
      <c r="N30" s="22">
        <v>4.5999999999999996</v>
      </c>
      <c r="O30" s="132">
        <v>5.0999999999999996</v>
      </c>
      <c r="P30" s="132">
        <v>3.4</v>
      </c>
      <c r="Q30" s="132">
        <v>3.5</v>
      </c>
      <c r="R30" s="132">
        <v>3.4</v>
      </c>
      <c r="S30" s="132">
        <v>3.7</v>
      </c>
      <c r="T30" s="167">
        <v>5.2</v>
      </c>
      <c r="U30" s="162"/>
      <c r="V30" s="162"/>
    </row>
    <row r="31" spans="1:22" ht="12.75" customHeight="1" x14ac:dyDescent="0.2">
      <c r="A31" s="107"/>
      <c r="B31" s="37"/>
      <c r="C31" s="28"/>
      <c r="D31" s="100"/>
      <c r="E31" s="28"/>
      <c r="F31" s="82"/>
      <c r="G31" s="82"/>
      <c r="H31" s="82"/>
      <c r="I31" s="29"/>
      <c r="J31" s="29"/>
      <c r="K31" s="29"/>
      <c r="L31" s="30"/>
      <c r="M31" s="31"/>
      <c r="N31" s="31"/>
      <c r="O31" s="31"/>
      <c r="P31" s="31"/>
      <c r="Q31" s="31"/>
      <c r="R31" s="31"/>
      <c r="S31" s="31"/>
      <c r="T31" s="31"/>
      <c r="U31" s="37"/>
      <c r="V31" s="37"/>
    </row>
    <row r="32" spans="1:22" ht="12.75" customHeight="1" x14ac:dyDescent="0.2">
      <c r="B32" s="69" t="s">
        <v>40</v>
      </c>
      <c r="D32" s="100"/>
      <c r="E32" s="68"/>
    </row>
    <row r="33" spans="2:6" ht="12.75" customHeight="1" x14ac:dyDescent="0.2">
      <c r="B33" s="7" t="s">
        <v>39</v>
      </c>
      <c r="D33" s="101"/>
      <c r="E33" s="178"/>
      <c r="F33" s="178"/>
    </row>
    <row r="34" spans="2:6" ht="12.75" customHeight="1" x14ac:dyDescent="0.2">
      <c r="B34" s="8" t="s">
        <v>37</v>
      </c>
    </row>
    <row r="35" spans="2:6" ht="12.75" customHeight="1" x14ac:dyDescent="0.2">
      <c r="B35" s="9" t="s">
        <v>38</v>
      </c>
    </row>
    <row r="37" spans="2:6" ht="12.75" customHeight="1" x14ac:dyDescent="0.2"/>
    <row r="38" spans="2:6" ht="15.75" customHeight="1" x14ac:dyDescent="0.2"/>
    <row r="39" spans="2:6" ht="12.75" customHeight="1" x14ac:dyDescent="0.2"/>
    <row r="41" spans="2:6" ht="12.75" customHeight="1" x14ac:dyDescent="0.2"/>
  </sheetData>
  <sheetProtection algorithmName="SHA-512" hashValue="lG/Fg72zwdQvfcA2TnhyvZBALgVqd1OgKD/rAwVzCyhnFob1Lcqrqnlf0TmYnHTZbqOBXOfOMUG5uQOOiqhMug==" saltValue="9ba1ek7sGM3SZg0UsmMCfQ=="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5" width="9.5703125" style="36" customWidth="1"/>
    <col min="16" max="16" width="11.140625" style="36" customWidth="1"/>
    <col min="17" max="18" width="10.140625" style="36" customWidth="1"/>
    <col min="19" max="19" width="9.85546875" style="36" bestFit="1" customWidth="1"/>
    <col min="20" max="20" width="10.85546875" style="36" customWidth="1"/>
    <col min="21" max="21" width="10.42578125" customWidth="1"/>
    <col min="22" max="22" width="9.85546875"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46</v>
      </c>
    </row>
    <row r="4" spans="1:22" ht="12.75" customHeight="1" x14ac:dyDescent="0.2">
      <c r="B4" s="67" t="s">
        <v>7</v>
      </c>
      <c r="F4" s="80"/>
      <c r="V4" s="36"/>
    </row>
    <row r="5" spans="1:22" ht="12.75" customHeight="1" x14ac:dyDescent="0.2">
      <c r="A5" s="107"/>
      <c r="B5" s="171" t="s">
        <v>54</v>
      </c>
      <c r="C5" s="172"/>
      <c r="D5" s="172"/>
      <c r="E5" s="172"/>
      <c r="F5" s="172"/>
      <c r="G5" s="172"/>
      <c r="H5" s="172"/>
      <c r="I5" s="172"/>
      <c r="J5" s="172"/>
      <c r="K5" s="172"/>
      <c r="L5" s="172"/>
      <c r="M5" s="172"/>
      <c r="N5" s="172"/>
      <c r="O5" s="172"/>
      <c r="P5" s="172"/>
      <c r="Q5" s="172"/>
      <c r="R5" s="172"/>
      <c r="S5" s="172"/>
      <c r="T5" s="106"/>
      <c r="V5" s="36"/>
    </row>
    <row r="6" spans="1:22" ht="12.75" customHeight="1" x14ac:dyDescent="0.2">
      <c r="A6" s="174" t="s">
        <v>64</v>
      </c>
      <c r="B6" s="168" t="s">
        <v>9</v>
      </c>
      <c r="C6" s="168" t="s">
        <v>10</v>
      </c>
      <c r="D6" s="175" t="s">
        <v>65</v>
      </c>
      <c r="E6" s="168" t="s">
        <v>41</v>
      </c>
      <c r="F6" s="170" t="s">
        <v>11</v>
      </c>
      <c r="G6" s="170" t="s">
        <v>13</v>
      </c>
      <c r="H6" s="170" t="s">
        <v>12</v>
      </c>
      <c r="I6" s="153">
        <v>41579</v>
      </c>
      <c r="J6" s="10">
        <v>41316</v>
      </c>
      <c r="K6" s="10">
        <v>41344</v>
      </c>
      <c r="L6" s="10">
        <v>41379</v>
      </c>
      <c r="M6" s="10">
        <v>41404</v>
      </c>
      <c r="N6" s="10">
        <v>41460</v>
      </c>
      <c r="O6" s="128">
        <v>41479</v>
      </c>
      <c r="P6" s="128">
        <v>41507</v>
      </c>
      <c r="Q6" s="128">
        <v>41536</v>
      </c>
      <c r="R6" s="128">
        <v>41565</v>
      </c>
      <c r="S6" s="128">
        <v>41598</v>
      </c>
      <c r="T6" s="128">
        <v>41617</v>
      </c>
      <c r="U6" s="138"/>
      <c r="V6" s="166"/>
    </row>
    <row r="7" spans="1:22" ht="12.75" customHeight="1" x14ac:dyDescent="0.2">
      <c r="A7" s="169"/>
      <c r="B7" s="169"/>
      <c r="C7" s="169"/>
      <c r="D7" s="169"/>
      <c r="E7" s="169"/>
      <c r="F7" s="169"/>
      <c r="G7" s="169"/>
      <c r="H7" s="169"/>
      <c r="I7" s="110" t="s">
        <v>81</v>
      </c>
      <c r="J7" s="110" t="s">
        <v>93</v>
      </c>
      <c r="K7" s="110" t="s">
        <v>94</v>
      </c>
      <c r="L7" s="126" t="s">
        <v>108</v>
      </c>
      <c r="M7" s="10" t="s">
        <v>109</v>
      </c>
      <c r="N7" s="10" t="s">
        <v>126</v>
      </c>
      <c r="O7" s="126" t="s">
        <v>135</v>
      </c>
      <c r="P7" s="126" t="s">
        <v>143</v>
      </c>
      <c r="Q7" s="126" t="s">
        <v>153</v>
      </c>
      <c r="R7" s="126" t="s">
        <v>162</v>
      </c>
      <c r="S7" s="126" t="s">
        <v>171</v>
      </c>
      <c r="T7" s="126" t="s">
        <v>180</v>
      </c>
      <c r="U7" s="164"/>
      <c r="V7" s="162"/>
    </row>
    <row r="8" spans="1:22" ht="12.75" customHeight="1" x14ac:dyDescent="0.2">
      <c r="A8" s="108">
        <v>1</v>
      </c>
      <c r="B8" s="3" t="s">
        <v>24</v>
      </c>
      <c r="C8" s="4" t="s">
        <v>14</v>
      </c>
      <c r="D8" s="97">
        <v>4</v>
      </c>
      <c r="E8" s="78">
        <f t="shared" ref="E8:E30" si="0">COUNTA(I8:T8)</f>
        <v>4</v>
      </c>
      <c r="F8" s="118">
        <f>IF(MIN(I8:T8)=0,"&lt;5",MIN(I8:T8))</f>
        <v>280</v>
      </c>
      <c r="G8" s="81">
        <f>IF(MAX(I8:U8)=0,"&lt;5",MAX(I8:U8))</f>
        <v>370</v>
      </c>
      <c r="H8" s="88">
        <f>IF(ISERROR(AVERAGE(I8:T8)),"&lt;5",AVERAGE(I8:T8))</f>
        <v>310</v>
      </c>
      <c r="I8" s="140">
        <v>280</v>
      </c>
      <c r="J8" s="91"/>
      <c r="K8" s="91"/>
      <c r="L8" s="13">
        <v>310</v>
      </c>
      <c r="M8" s="13"/>
      <c r="N8" s="14"/>
      <c r="O8" s="129">
        <v>370</v>
      </c>
      <c r="P8" s="129"/>
      <c r="Q8" s="129"/>
      <c r="R8" s="129">
        <v>280</v>
      </c>
      <c r="S8" s="129"/>
      <c r="T8" s="129"/>
      <c r="V8" s="36"/>
    </row>
    <row r="9" spans="1:22" ht="12.75" customHeight="1" x14ac:dyDescent="0.2">
      <c r="A9" s="108">
        <v>2</v>
      </c>
      <c r="B9" s="65" t="s">
        <v>25</v>
      </c>
      <c r="C9" s="6" t="s">
        <v>14</v>
      </c>
      <c r="D9" s="98">
        <v>2</v>
      </c>
      <c r="E9" s="78">
        <f t="shared" si="0"/>
        <v>2</v>
      </c>
      <c r="F9" s="118">
        <f t="shared" ref="F9:F30" si="1">IF(MIN(I9:T9)=0,"&lt;0.005",MIN(I9:T9))</f>
        <v>0.2</v>
      </c>
      <c r="G9" s="81">
        <f t="shared" ref="G9:G30" si="2">IF(MAX(I9:U9)=0,"&lt;0.005",MAX(I9:U9))</f>
        <v>0.2</v>
      </c>
      <c r="H9" s="88">
        <f t="shared" ref="H9:H30" si="3">IF(ISERROR(AVERAGE(I9:T9)),"&lt;0.0001",AVERAGE(I9:T9))</f>
        <v>0.2</v>
      </c>
      <c r="I9" s="35" t="s">
        <v>73</v>
      </c>
      <c r="J9" s="35"/>
      <c r="K9" s="35"/>
      <c r="L9" s="16"/>
      <c r="M9" s="17"/>
      <c r="N9" s="17"/>
      <c r="O9" s="130">
        <v>0.2</v>
      </c>
      <c r="P9" s="130"/>
      <c r="Q9" s="130"/>
      <c r="R9" s="130"/>
      <c r="S9" s="130"/>
      <c r="T9" s="130"/>
      <c r="V9" s="36"/>
    </row>
    <row r="10" spans="1:22" ht="12.75" customHeight="1" x14ac:dyDescent="0.2">
      <c r="A10" s="108">
        <v>3</v>
      </c>
      <c r="B10" s="5" t="s">
        <v>26</v>
      </c>
      <c r="C10" s="6" t="s">
        <v>14</v>
      </c>
      <c r="D10" s="98">
        <v>2</v>
      </c>
      <c r="E10" s="78">
        <f t="shared" si="0"/>
        <v>2</v>
      </c>
      <c r="F10" s="118" t="s">
        <v>0</v>
      </c>
      <c r="G10" s="81" t="s">
        <v>0</v>
      </c>
      <c r="H10" s="88" t="s">
        <v>0</v>
      </c>
      <c r="I10" s="16" t="s">
        <v>1</v>
      </c>
      <c r="J10" s="35"/>
      <c r="K10" s="35"/>
      <c r="L10" s="16"/>
      <c r="M10" s="17"/>
      <c r="N10" s="17"/>
      <c r="O10" s="130" t="s">
        <v>1</v>
      </c>
      <c r="P10" s="130"/>
      <c r="Q10" s="130"/>
      <c r="R10" s="130"/>
      <c r="S10" s="130"/>
      <c r="T10" s="130"/>
      <c r="V10" s="36"/>
    </row>
    <row r="11" spans="1:22" ht="12.75" customHeight="1" x14ac:dyDescent="0.2">
      <c r="A11" s="108">
        <v>4</v>
      </c>
      <c r="B11" s="5" t="s">
        <v>27</v>
      </c>
      <c r="C11" s="6" t="s">
        <v>14</v>
      </c>
      <c r="D11" s="98">
        <v>2</v>
      </c>
      <c r="E11" s="78">
        <f t="shared" si="0"/>
        <v>2</v>
      </c>
      <c r="F11" s="118" t="str">
        <f t="shared" si="1"/>
        <v>&lt;0.005</v>
      </c>
      <c r="G11" s="81" t="str">
        <f t="shared" si="2"/>
        <v>&lt;0.005</v>
      </c>
      <c r="H11" s="88" t="str">
        <f t="shared" si="3"/>
        <v>&lt;0.0001</v>
      </c>
      <c r="I11" s="16" t="s">
        <v>73</v>
      </c>
      <c r="J11" s="35"/>
      <c r="K11" s="35"/>
      <c r="L11" s="16"/>
      <c r="M11" s="17"/>
      <c r="N11" s="17"/>
      <c r="O11" s="130" t="s">
        <v>73</v>
      </c>
      <c r="P11" s="130"/>
      <c r="Q11" s="130"/>
      <c r="R11" s="130"/>
      <c r="S11" s="130"/>
      <c r="T11" s="130"/>
      <c r="V11" s="36"/>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35" t="s">
        <v>1</v>
      </c>
      <c r="J12" s="35"/>
      <c r="K12" s="35"/>
      <c r="L12" s="16"/>
      <c r="M12" s="17"/>
      <c r="N12" s="17"/>
      <c r="O12" s="130" t="s">
        <v>1</v>
      </c>
      <c r="P12" s="130"/>
      <c r="Q12" s="130"/>
      <c r="R12" s="130"/>
      <c r="S12" s="130"/>
      <c r="T12" s="130"/>
      <c r="V12" s="36"/>
    </row>
    <row r="13" spans="1:22" ht="12.75" customHeight="1" x14ac:dyDescent="0.2">
      <c r="A13" s="108">
        <v>6</v>
      </c>
      <c r="B13" s="5" t="s">
        <v>36</v>
      </c>
      <c r="C13" s="6" t="s">
        <v>14</v>
      </c>
      <c r="D13" s="98">
        <v>2</v>
      </c>
      <c r="E13" s="78">
        <f t="shared" si="0"/>
        <v>2</v>
      </c>
      <c r="F13" s="118" t="str">
        <f t="shared" si="1"/>
        <v>&lt;0.005</v>
      </c>
      <c r="G13" s="81" t="str">
        <f>IF(MAX(I13:U13)=0,"&lt;0.01",MAX(I13:U13))</f>
        <v>&lt;0.01</v>
      </c>
      <c r="H13" s="88" t="str">
        <f>IF(ISERROR(AVERAGE(I13:T13)),"&lt;0.01",AVERAGE(I13:T13))</f>
        <v>&lt;0.01</v>
      </c>
      <c r="I13" s="117" t="s">
        <v>1</v>
      </c>
      <c r="J13" s="35"/>
      <c r="K13" s="35"/>
      <c r="L13" s="16"/>
      <c r="M13" s="17"/>
      <c r="N13" s="17"/>
      <c r="O13" s="130" t="s">
        <v>1</v>
      </c>
      <c r="P13" s="130"/>
      <c r="Q13" s="130"/>
      <c r="R13" s="130"/>
      <c r="S13" s="130"/>
      <c r="T13" s="130"/>
    </row>
    <row r="14" spans="1:22" ht="12.75" customHeight="1" x14ac:dyDescent="0.2">
      <c r="A14" s="108">
        <v>7</v>
      </c>
      <c r="B14" s="3" t="s">
        <v>15</v>
      </c>
      <c r="C14" s="4" t="s">
        <v>16</v>
      </c>
      <c r="D14" s="97">
        <v>4</v>
      </c>
      <c r="E14" s="78">
        <f t="shared" si="0"/>
        <v>4</v>
      </c>
      <c r="F14" s="118">
        <f t="shared" si="1"/>
        <v>13000</v>
      </c>
      <c r="G14" s="81">
        <f t="shared" si="2"/>
        <v>15000</v>
      </c>
      <c r="H14" s="88">
        <f t="shared" si="3"/>
        <v>14000</v>
      </c>
      <c r="I14" s="140">
        <v>15000</v>
      </c>
      <c r="J14" s="91"/>
      <c r="K14" s="91"/>
      <c r="L14" s="140">
        <v>14000</v>
      </c>
      <c r="M14" s="114"/>
      <c r="N14" s="113"/>
      <c r="O14" s="131">
        <v>14000</v>
      </c>
      <c r="P14" s="131"/>
      <c r="Q14" s="131"/>
      <c r="R14" s="131">
        <v>13000</v>
      </c>
      <c r="S14" s="131"/>
      <c r="T14" s="131"/>
    </row>
    <row r="15" spans="1:22" ht="12.75" customHeight="1" x14ac:dyDescent="0.2">
      <c r="A15" s="108">
        <v>8</v>
      </c>
      <c r="B15" s="5" t="s">
        <v>29</v>
      </c>
      <c r="C15" s="6" t="s">
        <v>14</v>
      </c>
      <c r="D15" s="98">
        <v>2</v>
      </c>
      <c r="E15" s="78">
        <f t="shared" si="0"/>
        <v>2</v>
      </c>
      <c r="F15" s="118" t="str">
        <f t="shared" si="1"/>
        <v>&lt;0.005</v>
      </c>
      <c r="G15" s="81" t="str">
        <f>IF(MAX(I15:U15)=0,"&lt;0.01",MAX(I15:U15))</f>
        <v>&lt;0.01</v>
      </c>
      <c r="H15" s="88" t="str">
        <f>IF(ISERROR(AVERAGE(I15:T15)),"&lt;0.01",AVERAGE(I15:T15))</f>
        <v>&lt;0.01</v>
      </c>
      <c r="I15" s="124" t="s">
        <v>1</v>
      </c>
      <c r="J15" s="35"/>
      <c r="K15" s="35"/>
      <c r="L15" s="16"/>
      <c r="M15" s="17"/>
      <c r="N15" s="17"/>
      <c r="O15" s="130" t="s">
        <v>1</v>
      </c>
      <c r="P15" s="130"/>
      <c r="Q15" s="130"/>
      <c r="R15" s="130"/>
      <c r="S15" s="130"/>
      <c r="T15" s="130"/>
    </row>
    <row r="16" spans="1:22" ht="12.75" customHeight="1" x14ac:dyDescent="0.2">
      <c r="A16" s="108">
        <v>9</v>
      </c>
      <c r="B16" s="5" t="s">
        <v>30</v>
      </c>
      <c r="C16" s="6" t="s">
        <v>14</v>
      </c>
      <c r="D16" s="98">
        <v>2</v>
      </c>
      <c r="E16" s="78">
        <f t="shared" si="0"/>
        <v>2</v>
      </c>
      <c r="F16" s="118">
        <f t="shared" si="1"/>
        <v>0.24</v>
      </c>
      <c r="G16" s="81">
        <f t="shared" si="2"/>
        <v>1.6</v>
      </c>
      <c r="H16" s="88">
        <f t="shared" si="3"/>
        <v>0.92</v>
      </c>
      <c r="I16" s="124">
        <v>0.24</v>
      </c>
      <c r="J16" s="35"/>
      <c r="K16" s="35"/>
      <c r="L16" s="16"/>
      <c r="M16" s="17"/>
      <c r="N16" s="17"/>
      <c r="O16" s="130">
        <v>1.6</v>
      </c>
      <c r="P16" s="130"/>
      <c r="Q16" s="130"/>
      <c r="R16" s="130"/>
      <c r="S16" s="130"/>
      <c r="T16" s="130"/>
    </row>
    <row r="17" spans="1:22" x14ac:dyDescent="0.2">
      <c r="A17" s="108">
        <v>10</v>
      </c>
      <c r="B17" s="5" t="s">
        <v>31</v>
      </c>
      <c r="C17" s="6" t="s">
        <v>14</v>
      </c>
      <c r="D17" s="98">
        <v>2</v>
      </c>
      <c r="E17" s="2">
        <f t="shared" si="0"/>
        <v>2</v>
      </c>
      <c r="F17" s="119" t="str">
        <f t="shared" si="1"/>
        <v>&lt;0.005</v>
      </c>
      <c r="G17" s="81" t="str">
        <f t="shared" si="2"/>
        <v>&lt;0.005</v>
      </c>
      <c r="H17" s="88" t="str">
        <f t="shared" si="3"/>
        <v>&lt;0.0001</v>
      </c>
      <c r="I17" s="124" t="s">
        <v>1</v>
      </c>
      <c r="J17" s="35"/>
      <c r="K17" s="35"/>
      <c r="L17" s="16"/>
      <c r="M17" s="17"/>
      <c r="N17" s="17"/>
      <c r="O17" s="130" t="s">
        <v>1</v>
      </c>
      <c r="P17" s="130"/>
      <c r="Q17" s="130"/>
      <c r="R17" s="130"/>
      <c r="S17" s="130"/>
      <c r="T17" s="130"/>
    </row>
    <row r="18" spans="1:22" ht="12.75" customHeight="1" x14ac:dyDescent="0.2">
      <c r="A18" s="108">
        <v>11</v>
      </c>
      <c r="B18" s="3" t="s">
        <v>32</v>
      </c>
      <c r="C18" s="4" t="s">
        <v>14</v>
      </c>
      <c r="D18" s="97">
        <v>4</v>
      </c>
      <c r="E18" s="2">
        <f t="shared" si="0"/>
        <v>4</v>
      </c>
      <c r="F18" s="119">
        <f t="shared" si="1"/>
        <v>0.44</v>
      </c>
      <c r="G18" s="81">
        <f t="shared" si="2"/>
        <v>0.54</v>
      </c>
      <c r="H18" s="88">
        <f t="shared" si="3"/>
        <v>0.495</v>
      </c>
      <c r="I18" s="143">
        <v>0.44</v>
      </c>
      <c r="J18" s="20"/>
      <c r="K18" s="20"/>
      <c r="L18" s="20">
        <v>0.51</v>
      </c>
      <c r="M18" s="25"/>
      <c r="N18" s="19"/>
      <c r="O18" s="129">
        <v>0.49</v>
      </c>
      <c r="P18" s="129"/>
      <c r="Q18" s="129"/>
      <c r="R18" s="129">
        <v>0.54</v>
      </c>
      <c r="S18" s="129"/>
      <c r="T18" s="129"/>
    </row>
    <row r="19" spans="1:22" ht="12.75" customHeight="1" x14ac:dyDescent="0.2">
      <c r="A19" s="108">
        <v>12</v>
      </c>
      <c r="B19" s="3" t="s">
        <v>33</v>
      </c>
      <c r="C19" s="4" t="s">
        <v>14</v>
      </c>
      <c r="D19" s="97">
        <v>4</v>
      </c>
      <c r="E19" s="2">
        <f t="shared" si="0"/>
        <v>4</v>
      </c>
      <c r="F19" s="119" t="str">
        <f>IF(MIN(I19:T19)=0,"&lt;0.0001",MIN(I19:T19))</f>
        <v>&lt;0.0001</v>
      </c>
      <c r="G19" s="81" t="str">
        <f>IF(MAX(I19:U19)=0,"&lt;0.0005",MAX(I19:U19))</f>
        <v>&lt;0.0005</v>
      </c>
      <c r="H19" s="88" t="str">
        <f>IF(ISERROR(AVERAGE(I19:T19)),"&lt;0.0005",AVERAGE(I19:T19))</f>
        <v>&lt;0.0005</v>
      </c>
      <c r="I19" s="20" t="s">
        <v>62</v>
      </c>
      <c r="J19" s="20"/>
      <c r="K19" s="20"/>
      <c r="L19" s="20" t="s">
        <v>62</v>
      </c>
      <c r="M19" s="12"/>
      <c r="N19" s="12"/>
      <c r="O19" s="129" t="s">
        <v>62</v>
      </c>
      <c r="P19" s="129"/>
      <c r="Q19" s="129"/>
      <c r="R19" s="129" t="s">
        <v>62</v>
      </c>
      <c r="S19" s="129"/>
      <c r="T19" s="129"/>
    </row>
    <row r="20" spans="1:22" ht="24.75" customHeight="1" x14ac:dyDescent="0.2">
      <c r="A20" s="108">
        <v>13</v>
      </c>
      <c r="B20" s="104" t="s">
        <v>67</v>
      </c>
      <c r="C20" s="102" t="s">
        <v>14</v>
      </c>
      <c r="D20" s="97">
        <v>4</v>
      </c>
      <c r="E20" s="2">
        <f t="shared" si="0"/>
        <v>4</v>
      </c>
      <c r="F20" s="119" t="s">
        <v>60</v>
      </c>
      <c r="G20" s="81" t="str">
        <f t="shared" si="2"/>
        <v>&lt;0.005</v>
      </c>
      <c r="H20" s="88"/>
      <c r="I20" s="20" t="s">
        <v>73</v>
      </c>
      <c r="J20" s="20"/>
      <c r="K20" s="20"/>
      <c r="L20" s="143" t="s">
        <v>73</v>
      </c>
      <c r="M20" s="27"/>
      <c r="N20" s="19"/>
      <c r="O20" s="129" t="s">
        <v>73</v>
      </c>
      <c r="P20" s="129"/>
      <c r="Q20" s="129"/>
      <c r="R20" s="129" t="s">
        <v>73</v>
      </c>
      <c r="S20" s="129"/>
      <c r="T20" s="129"/>
    </row>
    <row r="21" spans="1:22" ht="12.75" customHeight="1" x14ac:dyDescent="0.2">
      <c r="A21" s="108">
        <v>14</v>
      </c>
      <c r="B21" s="105" t="s">
        <v>66</v>
      </c>
      <c r="C21" s="102" t="s">
        <v>14</v>
      </c>
      <c r="D21" s="97">
        <v>4</v>
      </c>
      <c r="E21" s="2">
        <f t="shared" si="0"/>
        <v>4</v>
      </c>
      <c r="F21" s="119">
        <f t="shared" si="1"/>
        <v>2</v>
      </c>
      <c r="G21" s="81">
        <f t="shared" si="2"/>
        <v>2.5</v>
      </c>
      <c r="H21" s="88">
        <f t="shared" si="3"/>
        <v>2.35</v>
      </c>
      <c r="I21" s="20">
        <v>2.5</v>
      </c>
      <c r="J21" s="20"/>
      <c r="K21" s="20"/>
      <c r="L21" s="20">
        <v>2.4</v>
      </c>
      <c r="M21" s="137"/>
      <c r="N21" s="19"/>
      <c r="O21" s="129">
        <v>2.5</v>
      </c>
      <c r="P21" s="129"/>
      <c r="Q21" s="129"/>
      <c r="R21" s="137">
        <v>2</v>
      </c>
      <c r="S21" s="129"/>
      <c r="T21" s="129"/>
    </row>
    <row r="22" spans="1:22" ht="24.75" customHeight="1" x14ac:dyDescent="0.2">
      <c r="A22" s="108">
        <v>15</v>
      </c>
      <c r="B22" s="5" t="s">
        <v>21</v>
      </c>
      <c r="C22" s="6" t="s">
        <v>68</v>
      </c>
      <c r="D22" s="98">
        <v>2</v>
      </c>
      <c r="E22" s="2">
        <f t="shared" si="0"/>
        <v>2</v>
      </c>
      <c r="F22" s="119" t="str">
        <f>IF(MIN(I22:T22)=0,"&lt;0.001",MIN(I22:T22))</f>
        <v>&lt;0.001</v>
      </c>
      <c r="G22" s="81" t="str">
        <f>IF(MAX(I22:U22)=0,"&lt;0.2",MAX(I22:U22))</f>
        <v>&lt;0.2</v>
      </c>
      <c r="H22" s="88" t="str">
        <f>IF(ISERROR(AVERAGE(I22:T22)),"&lt;0.2",AVERAGE(I22:T22))</f>
        <v>&lt;0.2</v>
      </c>
      <c r="I22" s="16" t="s">
        <v>74</v>
      </c>
      <c r="J22" s="35"/>
      <c r="K22" s="35"/>
      <c r="L22" s="16"/>
      <c r="M22" s="17"/>
      <c r="N22" s="17"/>
      <c r="O22" s="130" t="s">
        <v>74</v>
      </c>
      <c r="P22" s="130"/>
      <c r="Q22" s="130"/>
      <c r="R22" s="130"/>
      <c r="S22" s="130"/>
      <c r="T22" s="130"/>
    </row>
    <row r="23" spans="1:22" ht="12.75" customHeight="1" x14ac:dyDescent="0.2">
      <c r="A23" s="108">
        <v>16</v>
      </c>
      <c r="B23" s="5" t="s">
        <v>18</v>
      </c>
      <c r="C23" s="6" t="s">
        <v>14</v>
      </c>
      <c r="D23" s="98">
        <v>2</v>
      </c>
      <c r="E23" s="2">
        <f t="shared" si="0"/>
        <v>2</v>
      </c>
      <c r="F23" s="119" t="s">
        <v>71</v>
      </c>
      <c r="G23" s="81" t="s">
        <v>0</v>
      </c>
      <c r="H23" s="88" t="s">
        <v>0</v>
      </c>
      <c r="I23" s="35" t="s">
        <v>1</v>
      </c>
      <c r="J23" s="35"/>
      <c r="K23" s="35"/>
      <c r="L23" s="16"/>
      <c r="M23" s="17"/>
      <c r="N23" s="17"/>
      <c r="O23" s="130" t="s">
        <v>1</v>
      </c>
      <c r="P23" s="130"/>
      <c r="Q23" s="130"/>
      <c r="R23" s="130"/>
      <c r="S23" s="130"/>
      <c r="T23" s="130"/>
    </row>
    <row r="24" spans="1:22" ht="24.75" customHeight="1" x14ac:dyDescent="0.2">
      <c r="A24" s="108">
        <v>17</v>
      </c>
      <c r="B24" s="5" t="s">
        <v>23</v>
      </c>
      <c r="C24" s="6" t="s">
        <v>68</v>
      </c>
      <c r="D24" s="98">
        <v>2</v>
      </c>
      <c r="E24" s="2">
        <f t="shared" si="0"/>
        <v>2</v>
      </c>
      <c r="F24" s="119" t="str">
        <f>IF(MIN(I24:T24)=0,"&lt;2",MIN(I24:T24))</f>
        <v>&lt;2</v>
      </c>
      <c r="G24" s="81" t="str">
        <f>IF(MAX(I24:U24)=0,"&lt;2",MAX(I24:U24))</f>
        <v>&lt;2</v>
      </c>
      <c r="H24" s="88" t="str">
        <f>IF(ISERROR(AVERAGE(I24:T24)),"&lt;2",AVERAGE(I24:T24))</f>
        <v>&lt;2</v>
      </c>
      <c r="I24" s="16" t="s">
        <v>78</v>
      </c>
      <c r="J24" s="35"/>
      <c r="K24" s="35"/>
      <c r="L24" s="16"/>
      <c r="M24" s="17"/>
      <c r="N24" s="17"/>
      <c r="O24" s="130" t="s">
        <v>78</v>
      </c>
      <c r="P24" s="130"/>
      <c r="Q24" s="130"/>
      <c r="R24" s="130"/>
      <c r="S24" s="130"/>
      <c r="T24" s="130"/>
    </row>
    <row r="25" spans="1:22" ht="12.75" customHeight="1" x14ac:dyDescent="0.2">
      <c r="A25" s="108">
        <v>18</v>
      </c>
      <c r="B25" s="5" t="s">
        <v>34</v>
      </c>
      <c r="C25" s="6" t="s">
        <v>14</v>
      </c>
      <c r="D25" s="98">
        <v>2</v>
      </c>
      <c r="E25" s="2">
        <f t="shared" si="0"/>
        <v>2</v>
      </c>
      <c r="F25" s="119" t="str">
        <f>IF(MIN(I25:T25)=0,"&lt;0.001",MIN(I25:T25))</f>
        <v>&lt;0.001</v>
      </c>
      <c r="G25" s="81" t="str">
        <f>IF(MAX(I25:U25)=0,"&lt;0.16",MAX(I25:U25))</f>
        <v>&lt;0.16</v>
      </c>
      <c r="H25" s="88" t="str">
        <f>IF(ISERROR(AVERAGE(I25:T25)),"&lt;0.16",AVERAGE(I25:T25))</f>
        <v>&lt;0.16</v>
      </c>
      <c r="I25" s="35" t="s">
        <v>1</v>
      </c>
      <c r="J25" s="35"/>
      <c r="K25" s="35"/>
      <c r="L25" s="16"/>
      <c r="M25" s="17"/>
      <c r="N25" s="17"/>
      <c r="O25" s="130" t="s">
        <v>1</v>
      </c>
      <c r="P25" s="130"/>
      <c r="Q25" s="130"/>
      <c r="R25" s="130"/>
      <c r="S25" s="130"/>
      <c r="T25" s="130"/>
    </row>
    <row r="26" spans="1:22" ht="12.75" customHeight="1" x14ac:dyDescent="0.2">
      <c r="A26" s="108">
        <v>19</v>
      </c>
      <c r="B26" s="3" t="s">
        <v>19</v>
      </c>
      <c r="C26" s="4" t="s">
        <v>14</v>
      </c>
      <c r="D26" s="97">
        <v>4</v>
      </c>
      <c r="E26" s="2">
        <f t="shared" si="0"/>
        <v>4</v>
      </c>
      <c r="F26" s="119">
        <f t="shared" si="1"/>
        <v>8000</v>
      </c>
      <c r="G26" s="81">
        <f t="shared" si="2"/>
        <v>8900</v>
      </c>
      <c r="H26" s="88">
        <f t="shared" si="3"/>
        <v>8450</v>
      </c>
      <c r="I26" s="140">
        <v>8900</v>
      </c>
      <c r="J26" s="91"/>
      <c r="K26" s="91"/>
      <c r="L26" s="140">
        <v>8400</v>
      </c>
      <c r="M26" s="114"/>
      <c r="N26" s="113"/>
      <c r="O26" s="131">
        <v>8500</v>
      </c>
      <c r="P26" s="131"/>
      <c r="Q26" s="131"/>
      <c r="R26" s="131">
        <v>8000</v>
      </c>
      <c r="S26" s="131"/>
      <c r="T26" s="131"/>
    </row>
    <row r="27" spans="1:22" ht="12.75" customHeight="1" x14ac:dyDescent="0.2">
      <c r="A27" s="108">
        <v>20</v>
      </c>
      <c r="B27" s="3" t="s">
        <v>20</v>
      </c>
      <c r="C27" s="4" t="s">
        <v>14</v>
      </c>
      <c r="D27" s="97">
        <v>4</v>
      </c>
      <c r="E27" s="2">
        <f t="shared" si="0"/>
        <v>4</v>
      </c>
      <c r="F27" s="119">
        <f t="shared" si="1"/>
        <v>8</v>
      </c>
      <c r="G27" s="81">
        <f t="shared" si="2"/>
        <v>28</v>
      </c>
      <c r="H27" s="88">
        <f t="shared" si="3"/>
        <v>18</v>
      </c>
      <c r="I27" s="140">
        <v>11</v>
      </c>
      <c r="J27" s="91"/>
      <c r="K27" s="91"/>
      <c r="L27" s="140">
        <v>8</v>
      </c>
      <c r="M27" s="147"/>
      <c r="N27" s="115"/>
      <c r="O27" s="131">
        <v>28</v>
      </c>
      <c r="P27" s="131"/>
      <c r="Q27" s="131"/>
      <c r="R27" s="131">
        <v>25</v>
      </c>
      <c r="S27" s="131"/>
      <c r="T27" s="131"/>
    </row>
    <row r="28" spans="1:22" ht="26.25" customHeight="1" x14ac:dyDescent="0.2">
      <c r="A28" s="108">
        <v>21</v>
      </c>
      <c r="B28" s="5" t="s">
        <v>22</v>
      </c>
      <c r="C28" s="6" t="s">
        <v>68</v>
      </c>
      <c r="D28" s="98">
        <v>2</v>
      </c>
      <c r="E28" s="2">
        <f t="shared" si="0"/>
        <v>2</v>
      </c>
      <c r="F28" s="119">
        <f>IF(MIN(I28:T28)=0,"&lt;100",MIN(I28:T28))</f>
        <v>160</v>
      </c>
      <c r="G28" s="81">
        <f>IF(MAX(I28:U28)=0,"&lt;100",MAX(I28:U28))</f>
        <v>160</v>
      </c>
      <c r="H28" s="88">
        <f>IF(ISERROR(AVERAGE(I28:T28)),"&lt;100",AVERAGE(I28:T28))</f>
        <v>160</v>
      </c>
      <c r="I28" s="141" t="s">
        <v>75</v>
      </c>
      <c r="J28" s="35"/>
      <c r="K28" s="35"/>
      <c r="L28" s="16"/>
      <c r="M28" s="24"/>
      <c r="N28" s="17"/>
      <c r="O28" s="130">
        <v>160</v>
      </c>
      <c r="P28" s="130"/>
      <c r="Q28" s="130"/>
      <c r="R28" s="130"/>
      <c r="S28" s="130"/>
      <c r="T28" s="160"/>
      <c r="U28" s="37"/>
      <c r="V28" s="37"/>
    </row>
    <row r="29" spans="1:22" ht="12.75" customHeight="1" x14ac:dyDescent="0.2">
      <c r="A29" s="108">
        <v>22</v>
      </c>
      <c r="B29" s="5" t="s">
        <v>35</v>
      </c>
      <c r="C29" s="6" t="s">
        <v>14</v>
      </c>
      <c r="D29" s="98">
        <v>2</v>
      </c>
      <c r="E29" s="78">
        <f t="shared" si="0"/>
        <v>2</v>
      </c>
      <c r="F29" s="118" t="str">
        <f t="shared" si="1"/>
        <v>&lt;0.005</v>
      </c>
      <c r="G29" s="81" t="str">
        <f t="shared" si="2"/>
        <v>&lt;0.005</v>
      </c>
      <c r="H29" s="88" t="str">
        <f t="shared" si="3"/>
        <v>&lt;0.0001</v>
      </c>
      <c r="I29" s="124" t="s">
        <v>1</v>
      </c>
      <c r="J29" s="35"/>
      <c r="K29" s="35"/>
      <c r="L29" s="16"/>
      <c r="M29" s="17"/>
      <c r="N29" s="17"/>
      <c r="O29" s="130" t="s">
        <v>1</v>
      </c>
      <c r="P29" s="130"/>
      <c r="Q29" s="130"/>
      <c r="R29" s="130"/>
      <c r="S29" s="130"/>
      <c r="T29" s="160"/>
      <c r="U29" s="37"/>
      <c r="V29" s="37"/>
    </row>
    <row r="30" spans="1:22" ht="12.75" customHeight="1" x14ac:dyDescent="0.2">
      <c r="A30" s="108">
        <v>23</v>
      </c>
      <c r="B30" s="1" t="s">
        <v>17</v>
      </c>
      <c r="C30" s="2" t="s">
        <v>17</v>
      </c>
      <c r="D30" s="99">
        <v>12</v>
      </c>
      <c r="E30" s="78">
        <f t="shared" si="0"/>
        <v>12</v>
      </c>
      <c r="F30" s="118">
        <f t="shared" si="1"/>
        <v>6.5</v>
      </c>
      <c r="G30" s="81">
        <f t="shared" si="2"/>
        <v>6.8</v>
      </c>
      <c r="H30" s="88">
        <f t="shared" si="3"/>
        <v>6.7166666666666677</v>
      </c>
      <c r="I30" s="15">
        <v>6.8</v>
      </c>
      <c r="J30" s="15">
        <v>6.6</v>
      </c>
      <c r="K30" s="15">
        <v>6.8</v>
      </c>
      <c r="L30" s="15">
        <v>6.8</v>
      </c>
      <c r="M30" s="15">
        <v>6.7</v>
      </c>
      <c r="N30" s="22">
        <v>6.5</v>
      </c>
      <c r="O30" s="132">
        <v>6.7</v>
      </c>
      <c r="P30" s="22">
        <v>6.7</v>
      </c>
      <c r="Q30" s="22">
        <v>6.8</v>
      </c>
      <c r="R30" s="22">
        <v>6.7</v>
      </c>
      <c r="S30" s="22">
        <v>6.7</v>
      </c>
      <c r="T30" s="167">
        <v>6.8</v>
      </c>
      <c r="U30" s="163"/>
      <c r="V30" s="163"/>
    </row>
    <row r="31" spans="1:22" ht="12.75" customHeight="1" x14ac:dyDescent="0.2">
      <c r="A31" s="107"/>
      <c r="B31" s="37"/>
      <c r="C31" s="28"/>
      <c r="D31" s="100"/>
      <c r="E31" s="28"/>
      <c r="F31" s="82"/>
      <c r="G31" s="82"/>
      <c r="H31" s="82"/>
      <c r="I31" s="29"/>
      <c r="J31" s="29"/>
      <c r="K31" s="29"/>
      <c r="L31" s="30"/>
      <c r="M31" s="31"/>
      <c r="N31" s="31"/>
      <c r="O31" s="31"/>
      <c r="P31" s="31"/>
      <c r="Q31" s="31"/>
      <c r="R31" s="31"/>
      <c r="S31" s="31"/>
      <c r="T31" s="31"/>
      <c r="U31" s="37"/>
      <c r="V31" s="37"/>
    </row>
    <row r="32" spans="1:22" ht="12.75" customHeight="1" x14ac:dyDescent="0.2">
      <c r="B32" s="69" t="s">
        <v>40</v>
      </c>
      <c r="D32" s="100"/>
      <c r="E32" s="68"/>
    </row>
    <row r="33" spans="2:6" ht="12.75" customHeight="1" x14ac:dyDescent="0.2">
      <c r="B33" s="7" t="s">
        <v>39</v>
      </c>
      <c r="D33" s="101"/>
      <c r="E33" s="178"/>
      <c r="F33" s="178"/>
    </row>
    <row r="34" spans="2:6" ht="12.75" customHeight="1" x14ac:dyDescent="0.2">
      <c r="B34" s="8" t="s">
        <v>37</v>
      </c>
    </row>
    <row r="35" spans="2:6" ht="12.75" customHeight="1" x14ac:dyDescent="0.2">
      <c r="B35" s="9" t="s">
        <v>38</v>
      </c>
    </row>
    <row r="37" spans="2:6" ht="12.75" customHeight="1" x14ac:dyDescent="0.2"/>
    <row r="38" spans="2:6" ht="15.75" customHeight="1" x14ac:dyDescent="0.2"/>
    <row r="39" spans="2:6" ht="12.75" customHeight="1" x14ac:dyDescent="0.2"/>
    <row r="41" spans="2:6" ht="12.75" customHeight="1" x14ac:dyDescent="0.2"/>
  </sheetData>
  <sheetProtection algorithmName="SHA-512" hashValue="SOgNmYXFf62da7IuNC29iDcMSGKJHxI+dMCsRilBLV6iGDwGhRtuRLVv/gKSHc5uFGyE4essoGJAQtHe1b1gBw==" saltValue="PCKYNqtziK50srtbVBOZAg=="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7" width="10.140625" style="36" customWidth="1"/>
    <col min="18" max="18" width="10" style="36" customWidth="1"/>
    <col min="19" max="20" width="10.140625" style="36" customWidth="1"/>
    <col min="21" max="22" width="9.85546875"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47</v>
      </c>
    </row>
    <row r="4" spans="1:22" ht="12.75" customHeight="1" x14ac:dyDescent="0.2">
      <c r="B4" s="67" t="s">
        <v>7</v>
      </c>
      <c r="F4" s="80"/>
      <c r="V4" s="37"/>
    </row>
    <row r="5" spans="1:22" ht="12.75" customHeight="1" x14ac:dyDescent="0.2">
      <c r="A5" s="107"/>
      <c r="B5" s="171" t="s">
        <v>55</v>
      </c>
      <c r="C5" s="172"/>
      <c r="D5" s="172"/>
      <c r="E5" s="172"/>
      <c r="F5" s="172"/>
      <c r="G5" s="172"/>
      <c r="H5" s="172"/>
      <c r="I5" s="172"/>
      <c r="J5" s="172"/>
      <c r="K5" s="172"/>
      <c r="L5" s="172"/>
      <c r="M5" s="172"/>
      <c r="N5" s="172"/>
      <c r="O5" s="172"/>
      <c r="P5" s="172"/>
      <c r="Q5" s="172"/>
      <c r="R5" s="172"/>
      <c r="S5" s="172"/>
      <c r="T5" s="106"/>
      <c r="V5" s="37"/>
    </row>
    <row r="6" spans="1:22" ht="12.75" customHeight="1" x14ac:dyDescent="0.2">
      <c r="A6" s="174" t="s">
        <v>64</v>
      </c>
      <c r="B6" s="168" t="s">
        <v>9</v>
      </c>
      <c r="C6" s="168" t="s">
        <v>10</v>
      </c>
      <c r="D6" s="175" t="s">
        <v>65</v>
      </c>
      <c r="E6" s="168" t="s">
        <v>41</v>
      </c>
      <c r="F6" s="170" t="s">
        <v>11</v>
      </c>
      <c r="G6" s="170" t="s">
        <v>13</v>
      </c>
      <c r="H6" s="170" t="s">
        <v>12</v>
      </c>
      <c r="I6" s="153">
        <v>41285</v>
      </c>
      <c r="J6" s="10">
        <v>41316</v>
      </c>
      <c r="K6" s="10">
        <v>41344</v>
      </c>
      <c r="L6" s="10">
        <v>41379</v>
      </c>
      <c r="M6" s="10">
        <v>41404</v>
      </c>
      <c r="N6" s="10">
        <v>41460</v>
      </c>
      <c r="O6" s="128">
        <v>41479</v>
      </c>
      <c r="P6" s="128">
        <v>41507</v>
      </c>
      <c r="Q6" s="128">
        <v>41536</v>
      </c>
      <c r="R6" s="128">
        <v>41565</v>
      </c>
      <c r="S6" s="128">
        <v>41598</v>
      </c>
      <c r="T6" s="128">
        <v>41617</v>
      </c>
      <c r="U6" s="138"/>
      <c r="V6" s="165"/>
    </row>
    <row r="7" spans="1:22" ht="12.75" customHeight="1" x14ac:dyDescent="0.2">
      <c r="A7" s="169"/>
      <c r="B7" s="169"/>
      <c r="C7" s="169"/>
      <c r="D7" s="169"/>
      <c r="E7" s="169"/>
      <c r="F7" s="169"/>
      <c r="G7" s="169"/>
      <c r="H7" s="169"/>
      <c r="I7" s="110" t="s">
        <v>82</v>
      </c>
      <c r="J7" s="110" t="s">
        <v>95</v>
      </c>
      <c r="K7" s="110" t="s">
        <v>96</v>
      </c>
      <c r="L7" s="126" t="s">
        <v>110</v>
      </c>
      <c r="M7" s="10" t="s">
        <v>111</v>
      </c>
      <c r="N7" s="10" t="s">
        <v>127</v>
      </c>
      <c r="O7" s="126" t="s">
        <v>136</v>
      </c>
      <c r="P7" s="126" t="s">
        <v>144</v>
      </c>
      <c r="Q7" s="126" t="s">
        <v>154</v>
      </c>
      <c r="R7" s="126" t="s">
        <v>163</v>
      </c>
      <c r="S7" s="126" t="s">
        <v>172</v>
      </c>
      <c r="T7" s="126" t="s">
        <v>181</v>
      </c>
      <c r="U7" s="164"/>
      <c r="V7" s="162"/>
    </row>
    <row r="8" spans="1:22" ht="12.75" customHeight="1" x14ac:dyDescent="0.2">
      <c r="A8" s="108">
        <v>1</v>
      </c>
      <c r="B8" s="3" t="s">
        <v>24</v>
      </c>
      <c r="C8" s="4" t="s">
        <v>14</v>
      </c>
      <c r="D8" s="97">
        <v>4</v>
      </c>
      <c r="E8" s="78">
        <f t="shared" ref="E8:E30" si="0">COUNTA(I8:T8)</f>
        <v>4</v>
      </c>
      <c r="F8" s="118">
        <f>IF(MIN(I8:T8)=0,"&lt;5",MIN(I8:T8))</f>
        <v>74</v>
      </c>
      <c r="G8" s="81">
        <f>IF(MAX(I8:U8)=0,"&lt;5",MAX(I8:U8))</f>
        <v>360</v>
      </c>
      <c r="H8" s="88">
        <f>IF(ISERROR(AVERAGE(I8:T8)),"&lt;5",AVERAGE(I8:T8))</f>
        <v>191.33333333333334</v>
      </c>
      <c r="I8" s="140" t="s">
        <v>76</v>
      </c>
      <c r="J8" s="91"/>
      <c r="K8" s="91"/>
      <c r="L8" s="13">
        <v>74</v>
      </c>
      <c r="M8" s="13"/>
      <c r="N8" s="23"/>
      <c r="O8" s="129">
        <v>140</v>
      </c>
      <c r="P8" s="129"/>
      <c r="Q8" s="129"/>
      <c r="R8" s="129">
        <v>360</v>
      </c>
      <c r="S8" s="129"/>
      <c r="T8" s="129"/>
      <c r="V8" s="37"/>
    </row>
    <row r="9" spans="1:22" ht="12.75" customHeight="1" x14ac:dyDescent="0.2">
      <c r="A9" s="108">
        <v>2</v>
      </c>
      <c r="B9" s="65" t="s">
        <v>25</v>
      </c>
      <c r="C9" s="6" t="s">
        <v>14</v>
      </c>
      <c r="D9" s="98">
        <v>2</v>
      </c>
      <c r="E9" s="78">
        <f t="shared" si="0"/>
        <v>2</v>
      </c>
      <c r="F9" s="118">
        <f t="shared" ref="F9:F30" si="1">IF(MIN(I9:T9)=0,"&lt;0.005",MIN(I9:T9))</f>
        <v>0.3</v>
      </c>
      <c r="G9" s="81">
        <f t="shared" ref="G9:G30" si="2">IF(MAX(I9:U9)=0,"&lt;0.005",MAX(I9:U9))</f>
        <v>0.3</v>
      </c>
      <c r="H9" s="88">
        <f t="shared" ref="H9:H30" si="3">IF(ISERROR(AVERAGE(I9:T9)),"&lt;0.0001",AVERAGE(I9:T9))</f>
        <v>0.3</v>
      </c>
      <c r="I9" s="141" t="s">
        <v>73</v>
      </c>
      <c r="J9" s="35"/>
      <c r="K9" s="35"/>
      <c r="L9" s="16"/>
      <c r="M9" s="24"/>
      <c r="N9" s="152"/>
      <c r="O9" s="130">
        <v>0.3</v>
      </c>
      <c r="P9" s="130"/>
      <c r="Q9" s="130"/>
      <c r="R9" s="130"/>
      <c r="S9" s="130"/>
      <c r="T9" s="130"/>
      <c r="V9" s="37"/>
    </row>
    <row r="10" spans="1:22" ht="12.75" customHeight="1" x14ac:dyDescent="0.2">
      <c r="A10" s="108">
        <v>3</v>
      </c>
      <c r="B10" s="5" t="s">
        <v>26</v>
      </c>
      <c r="C10" s="6" t="s">
        <v>14</v>
      </c>
      <c r="D10" s="98">
        <v>2</v>
      </c>
      <c r="E10" s="78">
        <f t="shared" si="0"/>
        <v>2</v>
      </c>
      <c r="F10" s="118" t="str">
        <f>IF(MIN(I10:T10)=0,"&lt;0.001",MIN(I10:T10))</f>
        <v>&lt;0.001</v>
      </c>
      <c r="G10" s="81" t="str">
        <f>IF(MAX(I10:U10)=0,"&lt;0.05",MAX(I10:U10))</f>
        <v>&lt;0.05</v>
      </c>
      <c r="H10" s="88" t="str">
        <f>IF(ISERROR(AVERAGE(I10:T10)),"&lt;0.05",AVERAGE(I10:T10))</f>
        <v>&lt;0.05</v>
      </c>
      <c r="I10" s="16" t="s">
        <v>1</v>
      </c>
      <c r="J10" s="35"/>
      <c r="K10" s="35"/>
      <c r="L10" s="16"/>
      <c r="M10" s="24"/>
      <c r="N10" s="24"/>
      <c r="O10" s="130" t="s">
        <v>1</v>
      </c>
      <c r="P10" s="130"/>
      <c r="Q10" s="130"/>
      <c r="R10" s="130"/>
      <c r="S10" s="130"/>
      <c r="T10" s="130"/>
      <c r="V10" s="37"/>
    </row>
    <row r="11" spans="1:22" ht="12.75" customHeight="1" x14ac:dyDescent="0.2">
      <c r="A11" s="108">
        <v>4</v>
      </c>
      <c r="B11" s="5" t="s">
        <v>27</v>
      </c>
      <c r="C11" s="6" t="s">
        <v>14</v>
      </c>
      <c r="D11" s="98">
        <v>2</v>
      </c>
      <c r="E11" s="78">
        <f t="shared" si="0"/>
        <v>2</v>
      </c>
      <c r="F11" s="118" t="str">
        <f t="shared" si="1"/>
        <v>&lt;0.005</v>
      </c>
      <c r="G11" s="81" t="str">
        <f t="shared" si="2"/>
        <v>&lt;0.005</v>
      </c>
      <c r="H11" s="88" t="str">
        <f t="shared" si="3"/>
        <v>&lt;0.0001</v>
      </c>
      <c r="I11" s="35" t="s">
        <v>73</v>
      </c>
      <c r="J11" s="35"/>
      <c r="K11" s="35"/>
      <c r="L11" s="16"/>
      <c r="M11" s="24"/>
      <c r="N11" s="24"/>
      <c r="O11" s="130" t="s">
        <v>73</v>
      </c>
      <c r="P11" s="130"/>
      <c r="Q11" s="130"/>
      <c r="R11" s="130"/>
      <c r="S11" s="130"/>
      <c r="T11" s="130"/>
      <c r="V11" s="37"/>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124" t="s">
        <v>1</v>
      </c>
      <c r="J12" s="35"/>
      <c r="K12" s="35"/>
      <c r="L12" s="16"/>
      <c r="M12" s="24"/>
      <c r="N12" s="24"/>
      <c r="O12" s="130" t="s">
        <v>1</v>
      </c>
      <c r="P12" s="130"/>
      <c r="Q12" s="130"/>
      <c r="R12" s="130"/>
      <c r="S12" s="130"/>
      <c r="T12" s="130"/>
    </row>
    <row r="13" spans="1:22" ht="12.75" customHeight="1" x14ac:dyDescent="0.2">
      <c r="A13" s="108">
        <v>6</v>
      </c>
      <c r="B13" s="5" t="s">
        <v>36</v>
      </c>
      <c r="C13" s="6" t="s">
        <v>14</v>
      </c>
      <c r="D13" s="98">
        <v>2</v>
      </c>
      <c r="E13" s="78">
        <f t="shared" si="0"/>
        <v>2</v>
      </c>
      <c r="F13" s="118" t="str">
        <f t="shared" si="1"/>
        <v>&lt;0.005</v>
      </c>
      <c r="G13" s="81" t="str">
        <f>IF(MAX(I13:U13)=0,"&lt;0.01",MAX(I13:U13))</f>
        <v>&lt;0.01</v>
      </c>
      <c r="H13" s="88" t="str">
        <f>IF(ISERROR(AVERAGE(I13:T13)),"&lt;0.01",AVERAGE(I13:T13))</f>
        <v>&lt;0.01</v>
      </c>
      <c r="I13" s="124" t="s">
        <v>1</v>
      </c>
      <c r="J13" s="35"/>
      <c r="K13" s="35"/>
      <c r="L13" s="16"/>
      <c r="M13" s="24"/>
      <c r="N13" s="24"/>
      <c r="O13" s="130" t="s">
        <v>1</v>
      </c>
      <c r="P13" s="130"/>
      <c r="Q13" s="130"/>
      <c r="R13" s="130"/>
      <c r="S13" s="130"/>
      <c r="T13" s="130"/>
    </row>
    <row r="14" spans="1:22" ht="12.75" customHeight="1" x14ac:dyDescent="0.2">
      <c r="A14" s="108">
        <v>7</v>
      </c>
      <c r="B14" s="3" t="s">
        <v>15</v>
      </c>
      <c r="C14" s="4" t="s">
        <v>16</v>
      </c>
      <c r="D14" s="97">
        <v>4</v>
      </c>
      <c r="E14" s="78">
        <f t="shared" si="0"/>
        <v>4</v>
      </c>
      <c r="F14" s="118">
        <f t="shared" si="1"/>
        <v>4500</v>
      </c>
      <c r="G14" s="81">
        <f t="shared" si="2"/>
        <v>6200</v>
      </c>
      <c r="H14" s="88">
        <f t="shared" si="3"/>
        <v>5475</v>
      </c>
      <c r="I14" s="140">
        <v>6200</v>
      </c>
      <c r="J14" s="91"/>
      <c r="K14" s="91"/>
      <c r="L14" s="140">
        <v>5500</v>
      </c>
      <c r="M14" s="114"/>
      <c r="N14" s="156"/>
      <c r="O14" s="131">
        <v>4500</v>
      </c>
      <c r="P14" s="131"/>
      <c r="Q14" s="131"/>
      <c r="R14" s="131">
        <v>5700</v>
      </c>
      <c r="S14" s="131"/>
      <c r="T14" s="131"/>
    </row>
    <row r="15" spans="1:22" ht="12.75" customHeight="1" x14ac:dyDescent="0.2">
      <c r="A15" s="108">
        <v>8</v>
      </c>
      <c r="B15" s="5" t="s">
        <v>29</v>
      </c>
      <c r="C15" s="6" t="s">
        <v>14</v>
      </c>
      <c r="D15" s="98">
        <v>2</v>
      </c>
      <c r="E15" s="78">
        <f t="shared" si="0"/>
        <v>2</v>
      </c>
      <c r="F15" s="118" t="str">
        <f t="shared" si="1"/>
        <v>&lt;0.005</v>
      </c>
      <c r="G15" s="81" t="str">
        <f>IF(MAX(I15:U15)=0,"&lt;0.01",MAX(I15:U15))</f>
        <v>&lt;0.01</v>
      </c>
      <c r="H15" s="88" t="str">
        <f>IF(ISERROR(AVERAGE(I15:T15)),"&lt;0.01",AVERAGE(I15:T15))</f>
        <v>&lt;0.01</v>
      </c>
      <c r="I15" s="35" t="s">
        <v>1</v>
      </c>
      <c r="J15" s="35"/>
      <c r="K15" s="35"/>
      <c r="L15" s="16"/>
      <c r="M15" s="24"/>
      <c r="N15" s="157"/>
      <c r="O15" s="130" t="s">
        <v>1</v>
      </c>
      <c r="P15" s="130"/>
      <c r="Q15" s="130"/>
      <c r="R15" s="130"/>
      <c r="S15" s="130"/>
      <c r="T15" s="130"/>
    </row>
    <row r="16" spans="1:22" ht="12.75" customHeight="1" x14ac:dyDescent="0.2">
      <c r="A16" s="108">
        <v>9</v>
      </c>
      <c r="B16" s="5" t="s">
        <v>30</v>
      </c>
      <c r="C16" s="6" t="s">
        <v>14</v>
      </c>
      <c r="D16" s="98">
        <v>2</v>
      </c>
      <c r="E16" s="78">
        <f t="shared" si="0"/>
        <v>2</v>
      </c>
      <c r="F16" s="118">
        <f t="shared" si="1"/>
        <v>210</v>
      </c>
      <c r="G16" s="81">
        <f t="shared" si="2"/>
        <v>300</v>
      </c>
      <c r="H16" s="88">
        <f t="shared" si="3"/>
        <v>255</v>
      </c>
      <c r="I16" s="141">
        <v>300</v>
      </c>
      <c r="J16" s="35"/>
      <c r="K16" s="35"/>
      <c r="L16" s="16"/>
      <c r="M16" s="24"/>
      <c r="N16" s="24"/>
      <c r="O16" s="130">
        <v>210</v>
      </c>
      <c r="P16" s="130"/>
      <c r="Q16" s="130"/>
      <c r="R16" s="130"/>
      <c r="S16" s="130"/>
      <c r="T16" s="130"/>
    </row>
    <row r="17" spans="1:22" x14ac:dyDescent="0.2">
      <c r="A17" s="108">
        <v>10</v>
      </c>
      <c r="B17" s="5" t="s">
        <v>31</v>
      </c>
      <c r="C17" s="6" t="s">
        <v>14</v>
      </c>
      <c r="D17" s="98">
        <v>2</v>
      </c>
      <c r="E17" s="2">
        <f t="shared" si="0"/>
        <v>2</v>
      </c>
      <c r="F17" s="119" t="str">
        <f t="shared" si="1"/>
        <v>&lt;0.005</v>
      </c>
      <c r="G17" s="81" t="str">
        <f t="shared" si="2"/>
        <v>&lt;0.005</v>
      </c>
      <c r="H17" s="88" t="str">
        <f t="shared" si="3"/>
        <v>&lt;0.0001</v>
      </c>
      <c r="I17" s="124" t="s">
        <v>1</v>
      </c>
      <c r="J17" s="35"/>
      <c r="K17" s="35"/>
      <c r="L17" s="16"/>
      <c r="M17" s="24"/>
      <c r="N17" s="24"/>
      <c r="O17" s="130" t="s">
        <v>1</v>
      </c>
      <c r="P17" s="130"/>
      <c r="Q17" s="130"/>
      <c r="R17" s="130"/>
      <c r="S17" s="130"/>
      <c r="T17" s="130"/>
    </row>
    <row r="18" spans="1:22" ht="12.75" customHeight="1" x14ac:dyDescent="0.2">
      <c r="A18" s="108">
        <v>11</v>
      </c>
      <c r="B18" s="3" t="s">
        <v>32</v>
      </c>
      <c r="C18" s="4" t="s">
        <v>14</v>
      </c>
      <c r="D18" s="97">
        <v>4</v>
      </c>
      <c r="E18" s="2">
        <f t="shared" si="0"/>
        <v>4</v>
      </c>
      <c r="F18" s="119">
        <f t="shared" si="1"/>
        <v>5.9</v>
      </c>
      <c r="G18" s="81">
        <f t="shared" si="2"/>
        <v>9</v>
      </c>
      <c r="H18" s="88">
        <f t="shared" si="3"/>
        <v>7.9499999999999993</v>
      </c>
      <c r="I18" s="20">
        <v>8.8000000000000007</v>
      </c>
      <c r="J18" s="20"/>
      <c r="K18" s="20"/>
      <c r="L18" s="20">
        <v>8.1</v>
      </c>
      <c r="M18" s="137"/>
      <c r="N18" s="137"/>
      <c r="O18" s="137">
        <v>9</v>
      </c>
      <c r="P18" s="129"/>
      <c r="Q18" s="129"/>
      <c r="R18" s="129">
        <v>5.9</v>
      </c>
      <c r="S18" s="129"/>
      <c r="T18" s="129"/>
    </row>
    <row r="19" spans="1:22" ht="12.75" customHeight="1" x14ac:dyDescent="0.2">
      <c r="A19" s="108">
        <v>12</v>
      </c>
      <c r="B19" s="3" t="s">
        <v>33</v>
      </c>
      <c r="C19" s="4" t="s">
        <v>14</v>
      </c>
      <c r="D19" s="97">
        <v>4</v>
      </c>
      <c r="E19" s="2">
        <f t="shared" si="0"/>
        <v>4</v>
      </c>
      <c r="F19" s="119" t="str">
        <f>IF(MIN(I19:T19)=0,"&lt;0.0001",MIN(I19:T19))</f>
        <v>&lt;0.0001</v>
      </c>
      <c r="G19" s="81" t="str">
        <f>IF(MAX(I19:U19)=0,"&lt;0.0005",MAX(I19:U19))</f>
        <v>&lt;0.0005</v>
      </c>
      <c r="H19" s="88" t="str">
        <f>IF(ISERROR(AVERAGE(I19:T19)),"&lt;0.0005",AVERAGE(I19:T19))</f>
        <v>&lt;0.0005</v>
      </c>
      <c r="I19" s="20" t="s">
        <v>62</v>
      </c>
      <c r="J19" s="20"/>
      <c r="K19" s="20"/>
      <c r="L19" s="20" t="s">
        <v>62</v>
      </c>
      <c r="M19" s="26"/>
      <c r="N19" s="26"/>
      <c r="O19" s="129" t="s">
        <v>62</v>
      </c>
      <c r="P19" s="129"/>
      <c r="Q19" s="129"/>
      <c r="R19" s="129" t="s">
        <v>62</v>
      </c>
      <c r="S19" s="129"/>
      <c r="T19" s="129"/>
    </row>
    <row r="20" spans="1:22" ht="24.75" customHeight="1" x14ac:dyDescent="0.2">
      <c r="A20" s="108">
        <v>13</v>
      </c>
      <c r="B20" s="104" t="s">
        <v>67</v>
      </c>
      <c r="C20" s="102" t="s">
        <v>14</v>
      </c>
      <c r="D20" s="97">
        <v>4</v>
      </c>
      <c r="E20" s="2">
        <f t="shared" si="0"/>
        <v>4</v>
      </c>
      <c r="F20" s="119" t="s">
        <v>60</v>
      </c>
      <c r="G20" s="81" t="str">
        <f t="shared" si="2"/>
        <v>&lt;0.005</v>
      </c>
      <c r="H20" s="88"/>
      <c r="I20" s="20" t="s">
        <v>73</v>
      </c>
      <c r="J20" s="20"/>
      <c r="K20" s="20"/>
      <c r="L20" s="143" t="s">
        <v>73</v>
      </c>
      <c r="M20" s="25"/>
      <c r="N20" s="27"/>
      <c r="O20" s="129" t="s">
        <v>73</v>
      </c>
      <c r="P20" s="129"/>
      <c r="Q20" s="129"/>
      <c r="R20" s="129" t="s">
        <v>73</v>
      </c>
      <c r="S20" s="129"/>
      <c r="T20" s="129"/>
    </row>
    <row r="21" spans="1:22" ht="12.75" customHeight="1" x14ac:dyDescent="0.2">
      <c r="A21" s="108">
        <v>14</v>
      </c>
      <c r="B21" s="105" t="s">
        <v>66</v>
      </c>
      <c r="C21" s="102" t="s">
        <v>14</v>
      </c>
      <c r="D21" s="97">
        <v>4</v>
      </c>
      <c r="E21" s="2">
        <f t="shared" si="0"/>
        <v>4</v>
      </c>
      <c r="F21" s="119">
        <f t="shared" si="1"/>
        <v>31</v>
      </c>
      <c r="G21" s="81">
        <f t="shared" si="2"/>
        <v>51</v>
      </c>
      <c r="H21" s="88">
        <f t="shared" si="3"/>
        <v>40</v>
      </c>
      <c r="I21" s="13">
        <v>42</v>
      </c>
      <c r="J21" s="20"/>
      <c r="K21" s="20"/>
      <c r="L21" s="13">
        <v>31</v>
      </c>
      <c r="M21" s="137"/>
      <c r="N21" s="23"/>
      <c r="O21" s="129">
        <v>36</v>
      </c>
      <c r="P21" s="129"/>
      <c r="Q21" s="129"/>
      <c r="R21" s="129">
        <v>51</v>
      </c>
      <c r="S21" s="129"/>
      <c r="T21" s="129"/>
    </row>
    <row r="22" spans="1:22" ht="24.75" customHeight="1" x14ac:dyDescent="0.2">
      <c r="A22" s="108">
        <v>15</v>
      </c>
      <c r="B22" s="5" t="s">
        <v>21</v>
      </c>
      <c r="C22" s="6" t="s">
        <v>68</v>
      </c>
      <c r="D22" s="98">
        <v>2</v>
      </c>
      <c r="E22" s="2">
        <f t="shared" si="0"/>
        <v>2</v>
      </c>
      <c r="F22" s="119" t="str">
        <f>IF(MIN(I22:T22)=0,"&lt;0.001",MIN(I22:T22))</f>
        <v>&lt;0.001</v>
      </c>
      <c r="G22" s="81" t="str">
        <f>IF(MAX(I22:U22)=0,"&lt;0.2",MAX(I22:U22))</f>
        <v>&lt;0.2</v>
      </c>
      <c r="H22" s="88" t="str">
        <f>IF(ISERROR(AVERAGE(I22:T22)),"&lt;0.2",AVERAGE(I22:T22))</f>
        <v>&lt;0.2</v>
      </c>
      <c r="I22" s="35" t="s">
        <v>74</v>
      </c>
      <c r="J22" s="35"/>
      <c r="K22" s="35"/>
      <c r="L22" s="16"/>
      <c r="M22" s="24"/>
      <c r="N22" s="24"/>
      <c r="O22" s="130" t="s">
        <v>74</v>
      </c>
      <c r="P22" s="130"/>
      <c r="Q22" s="130"/>
      <c r="R22" s="130"/>
      <c r="S22" s="130"/>
      <c r="T22" s="130"/>
    </row>
    <row r="23" spans="1:22" ht="12.75" customHeight="1" x14ac:dyDescent="0.2">
      <c r="A23" s="108">
        <v>16</v>
      </c>
      <c r="B23" s="5" t="s">
        <v>18</v>
      </c>
      <c r="C23" s="6" t="s">
        <v>14</v>
      </c>
      <c r="D23" s="98">
        <v>2</v>
      </c>
      <c r="E23" s="2">
        <f t="shared" si="0"/>
        <v>2</v>
      </c>
      <c r="F23" s="119" t="s">
        <v>71</v>
      </c>
      <c r="G23" s="81" t="s">
        <v>0</v>
      </c>
      <c r="H23" s="88" t="s">
        <v>0</v>
      </c>
      <c r="I23" s="35" t="s">
        <v>1</v>
      </c>
      <c r="J23" s="35"/>
      <c r="K23" s="35"/>
      <c r="L23" s="16"/>
      <c r="M23" s="24"/>
      <c r="N23" s="24"/>
      <c r="O23" s="130" t="s">
        <v>1</v>
      </c>
      <c r="P23" s="130"/>
      <c r="Q23" s="130"/>
      <c r="R23" s="130"/>
      <c r="S23" s="130"/>
      <c r="T23" s="130"/>
    </row>
    <row r="24" spans="1:22" ht="24.75" customHeight="1" x14ac:dyDescent="0.2">
      <c r="A24" s="108">
        <v>17</v>
      </c>
      <c r="B24" s="5" t="s">
        <v>23</v>
      </c>
      <c r="C24" s="6" t="s">
        <v>68</v>
      </c>
      <c r="D24" s="98">
        <v>2</v>
      </c>
      <c r="E24" s="2">
        <f t="shared" si="0"/>
        <v>2</v>
      </c>
      <c r="F24" s="119" t="s">
        <v>57</v>
      </c>
      <c r="G24" s="81" t="str">
        <f>IF(MAX(I24:U24)=0,"&lt;2",MAX(I24:U24))</f>
        <v>&lt;2</v>
      </c>
      <c r="H24" s="88" t="s">
        <v>3</v>
      </c>
      <c r="I24" s="16" t="s">
        <v>78</v>
      </c>
      <c r="J24" s="35"/>
      <c r="K24" s="35"/>
      <c r="L24" s="16"/>
      <c r="M24" s="24"/>
      <c r="N24" s="24"/>
      <c r="O24" s="130" t="s">
        <v>78</v>
      </c>
      <c r="P24" s="130"/>
      <c r="Q24" s="130"/>
      <c r="R24" s="130"/>
      <c r="S24" s="130"/>
      <c r="T24" s="130"/>
    </row>
    <row r="25" spans="1:22" ht="12.75" customHeight="1" x14ac:dyDescent="0.2">
      <c r="A25" s="108">
        <v>18</v>
      </c>
      <c r="B25" s="5" t="s">
        <v>34</v>
      </c>
      <c r="C25" s="6" t="s">
        <v>14</v>
      </c>
      <c r="D25" s="98">
        <v>2</v>
      </c>
      <c r="E25" s="2">
        <f t="shared" si="0"/>
        <v>2</v>
      </c>
      <c r="F25" s="119" t="str">
        <f>IF(MIN(I25:T25)=0,"&lt;0.001",MIN(I25:T25))</f>
        <v>&lt;0.001</v>
      </c>
      <c r="G25" s="81" t="str">
        <f>IF(MAX(I25:U25)=0,"&lt;0.16",MAX(I25:U25))</f>
        <v>&lt;0.16</v>
      </c>
      <c r="H25" s="88" t="str">
        <f>IF(ISERROR(AVERAGE(I25:T25)),"&lt;0.16",AVERAGE(I25:T25))</f>
        <v>&lt;0.16</v>
      </c>
      <c r="I25" s="16" t="s">
        <v>1</v>
      </c>
      <c r="J25" s="35"/>
      <c r="K25" s="35"/>
      <c r="L25" s="16"/>
      <c r="M25" s="24"/>
      <c r="N25" s="24"/>
      <c r="O25" s="130" t="s">
        <v>1</v>
      </c>
      <c r="P25" s="130"/>
      <c r="Q25" s="130"/>
      <c r="R25" s="130"/>
      <c r="S25" s="130"/>
      <c r="T25" s="130"/>
    </row>
    <row r="26" spans="1:22" ht="12.75" customHeight="1" x14ac:dyDescent="0.2">
      <c r="A26" s="108">
        <v>19</v>
      </c>
      <c r="B26" s="3" t="s">
        <v>19</v>
      </c>
      <c r="C26" s="4" t="s">
        <v>14</v>
      </c>
      <c r="D26" s="97">
        <v>4</v>
      </c>
      <c r="E26" s="2">
        <f t="shared" si="0"/>
        <v>4</v>
      </c>
      <c r="F26" s="119">
        <f t="shared" si="1"/>
        <v>2700</v>
      </c>
      <c r="G26" s="81">
        <f t="shared" si="2"/>
        <v>3700</v>
      </c>
      <c r="H26" s="88">
        <f t="shared" si="3"/>
        <v>3275</v>
      </c>
      <c r="I26" s="140">
        <v>3700</v>
      </c>
      <c r="J26" s="91"/>
      <c r="K26" s="91"/>
      <c r="L26" s="140">
        <v>3300</v>
      </c>
      <c r="M26" s="114"/>
      <c r="N26" s="114"/>
      <c r="O26" s="131">
        <v>2700</v>
      </c>
      <c r="P26" s="131"/>
      <c r="Q26" s="131"/>
      <c r="R26" s="131">
        <v>3400</v>
      </c>
      <c r="S26" s="131"/>
      <c r="T26" s="131"/>
    </row>
    <row r="27" spans="1:22" ht="12.75" customHeight="1" x14ac:dyDescent="0.2">
      <c r="A27" s="108">
        <v>20</v>
      </c>
      <c r="B27" s="3" t="s">
        <v>20</v>
      </c>
      <c r="C27" s="4" t="s">
        <v>14</v>
      </c>
      <c r="D27" s="97">
        <v>4</v>
      </c>
      <c r="E27" s="2">
        <f t="shared" si="0"/>
        <v>4</v>
      </c>
      <c r="F27" s="119">
        <f t="shared" si="1"/>
        <v>42</v>
      </c>
      <c r="G27" s="81">
        <f t="shared" si="2"/>
        <v>100</v>
      </c>
      <c r="H27" s="88">
        <f t="shared" si="3"/>
        <v>72.25</v>
      </c>
      <c r="I27" s="140">
        <v>52</v>
      </c>
      <c r="J27" s="91"/>
      <c r="K27" s="91"/>
      <c r="L27" s="140">
        <v>42</v>
      </c>
      <c r="M27" s="147"/>
      <c r="N27" s="116"/>
      <c r="O27" s="131">
        <v>95</v>
      </c>
      <c r="P27" s="131"/>
      <c r="Q27" s="131"/>
      <c r="R27" s="131">
        <v>100</v>
      </c>
      <c r="S27" s="131"/>
      <c r="T27" s="131"/>
    </row>
    <row r="28" spans="1:22" ht="26.25" customHeight="1" x14ac:dyDescent="0.2">
      <c r="A28" s="108">
        <v>21</v>
      </c>
      <c r="B28" s="5" t="s">
        <v>22</v>
      </c>
      <c r="C28" s="6" t="s">
        <v>68</v>
      </c>
      <c r="D28" s="98">
        <v>2</v>
      </c>
      <c r="E28" s="2">
        <f t="shared" si="0"/>
        <v>2</v>
      </c>
      <c r="F28" s="119">
        <f>IF(MIN(I28:T28)=0,"&lt;100",MIN(I28:T28))</f>
        <v>120</v>
      </c>
      <c r="G28" s="81">
        <f>IF(MAX(I28:U28)=0,"&lt;100",MAX(I28:U28))</f>
        <v>120</v>
      </c>
      <c r="H28" s="88">
        <f>IF(ISERROR(AVERAGE(I28:T28)),"&lt;100",AVERAGE(I28:T28))</f>
        <v>120</v>
      </c>
      <c r="I28" s="35" t="s">
        <v>75</v>
      </c>
      <c r="J28" s="35"/>
      <c r="K28" s="35"/>
      <c r="L28" s="16"/>
      <c r="M28" s="24"/>
      <c r="N28" s="24"/>
      <c r="O28" s="130">
        <v>120</v>
      </c>
      <c r="P28" s="130"/>
      <c r="Q28" s="130"/>
      <c r="R28" s="130"/>
      <c r="S28" s="130"/>
      <c r="T28" s="160"/>
      <c r="U28" s="37"/>
      <c r="V28" s="37"/>
    </row>
    <row r="29" spans="1:22" ht="12.75" customHeight="1" x14ac:dyDescent="0.2">
      <c r="A29" s="108">
        <v>22</v>
      </c>
      <c r="B29" s="5" t="s">
        <v>35</v>
      </c>
      <c r="C29" s="6" t="s">
        <v>14</v>
      </c>
      <c r="D29" s="98">
        <v>2</v>
      </c>
      <c r="E29" s="78">
        <f t="shared" si="0"/>
        <v>2</v>
      </c>
      <c r="F29" s="118">
        <f t="shared" si="1"/>
        <v>0.18</v>
      </c>
      <c r="G29" s="81">
        <f t="shared" si="2"/>
        <v>0.46</v>
      </c>
      <c r="H29" s="88">
        <f t="shared" si="3"/>
        <v>0.32</v>
      </c>
      <c r="I29" s="124">
        <v>0.46</v>
      </c>
      <c r="J29" s="35"/>
      <c r="K29" s="35"/>
      <c r="L29" s="16"/>
      <c r="M29" s="24"/>
      <c r="N29" s="24"/>
      <c r="O29" s="130">
        <v>0.18</v>
      </c>
      <c r="P29" s="130"/>
      <c r="Q29" s="130"/>
      <c r="R29" s="130"/>
      <c r="S29" s="130"/>
      <c r="T29" s="160"/>
      <c r="U29" s="37"/>
      <c r="V29" s="37"/>
    </row>
    <row r="30" spans="1:22" ht="12.75" customHeight="1" x14ac:dyDescent="0.2">
      <c r="A30" s="108">
        <v>23</v>
      </c>
      <c r="B30" s="1" t="s">
        <v>17</v>
      </c>
      <c r="C30" s="2" t="s">
        <v>17</v>
      </c>
      <c r="D30" s="99">
        <v>12</v>
      </c>
      <c r="E30" s="78">
        <f t="shared" si="0"/>
        <v>12</v>
      </c>
      <c r="F30" s="118">
        <f t="shared" si="1"/>
        <v>4</v>
      </c>
      <c r="G30" s="81">
        <f t="shared" si="2"/>
        <v>6.1</v>
      </c>
      <c r="H30" s="88">
        <f t="shared" si="3"/>
        <v>5.3083333333333336</v>
      </c>
      <c r="I30" s="15">
        <v>5.5</v>
      </c>
      <c r="J30" s="15">
        <v>4.7</v>
      </c>
      <c r="K30" s="15">
        <v>5.7</v>
      </c>
      <c r="L30" s="15">
        <v>5.4</v>
      </c>
      <c r="M30" s="15">
        <v>5.5</v>
      </c>
      <c r="N30" s="22">
        <v>5.7</v>
      </c>
      <c r="O30" s="132">
        <v>5.9</v>
      </c>
      <c r="P30" s="132">
        <v>6.1</v>
      </c>
      <c r="Q30" s="22">
        <v>4.2</v>
      </c>
      <c r="R30" s="132">
        <v>5.8</v>
      </c>
      <c r="S30" s="22">
        <v>4</v>
      </c>
      <c r="T30" s="167">
        <v>5.2</v>
      </c>
      <c r="U30" s="162"/>
      <c r="V30" s="162"/>
    </row>
    <row r="31" spans="1:22" ht="12.75" customHeight="1" x14ac:dyDescent="0.2">
      <c r="A31" s="107"/>
      <c r="B31" s="37"/>
      <c r="C31" s="28"/>
      <c r="D31" s="100"/>
      <c r="E31" s="28"/>
      <c r="F31" s="82"/>
      <c r="G31" s="82"/>
      <c r="H31" s="82"/>
      <c r="I31" s="29"/>
      <c r="J31" s="29"/>
      <c r="K31" s="29"/>
      <c r="L31" s="30"/>
      <c r="M31" s="32"/>
      <c r="N31" s="31"/>
      <c r="O31" s="31"/>
      <c r="P31" s="31"/>
      <c r="Q31" s="31"/>
      <c r="R31" s="31"/>
      <c r="S31" s="31"/>
      <c r="T31" s="31"/>
      <c r="U31" s="37"/>
      <c r="V31" s="37"/>
    </row>
    <row r="32" spans="1:22" ht="12.75" customHeight="1" x14ac:dyDescent="0.2">
      <c r="B32" s="69" t="s">
        <v>40</v>
      </c>
      <c r="D32" s="100"/>
      <c r="E32" s="68"/>
      <c r="M32" s="145"/>
      <c r="U32" s="37"/>
      <c r="V32" s="37"/>
    </row>
    <row r="33" spans="2:6" ht="12.75" customHeight="1" x14ac:dyDescent="0.2">
      <c r="B33" s="7" t="s">
        <v>39</v>
      </c>
      <c r="D33" s="101"/>
      <c r="E33" s="178"/>
      <c r="F33" s="178"/>
    </row>
    <row r="34" spans="2:6" ht="12.75" customHeight="1" x14ac:dyDescent="0.2">
      <c r="B34" s="8" t="s">
        <v>37</v>
      </c>
    </row>
    <row r="35" spans="2:6" ht="12.75" customHeight="1" x14ac:dyDescent="0.2">
      <c r="B35" s="9" t="s">
        <v>38</v>
      </c>
    </row>
    <row r="37" spans="2:6" ht="12.75" customHeight="1" x14ac:dyDescent="0.2"/>
    <row r="38" spans="2:6" ht="15.75" customHeight="1" x14ac:dyDescent="0.2"/>
    <row r="39" spans="2:6" ht="12.75" customHeight="1" x14ac:dyDescent="0.2"/>
    <row r="41" spans="2:6" ht="12.75" customHeight="1" x14ac:dyDescent="0.2"/>
  </sheetData>
  <sheetProtection algorithmName="SHA-512" hashValue="kGsVa+uMT1cOew7jdwLU1er1Ja+Fw+zbjmPyEvtbHKMQ9zwF91g7dWCGwmSfn+geYfwCOCo38Ma6nukQjn1/Jw==" saltValue="Pd2yw+cFgzESkT27PVGNqg=="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5" width="10" style="36" customWidth="1"/>
    <col min="16" max="16" width="9.85546875" style="36" customWidth="1"/>
    <col min="17" max="17" width="10" style="36" customWidth="1"/>
    <col min="18" max="18" width="10.42578125" style="36" customWidth="1"/>
    <col min="19" max="19" width="10" style="36" customWidth="1"/>
    <col min="20" max="20" width="10.5703125" style="36" customWidth="1"/>
    <col min="21" max="22" width="10.5703125"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48</v>
      </c>
    </row>
    <row r="4" spans="1:22" ht="12.75" customHeight="1" x14ac:dyDescent="0.2">
      <c r="B4" s="67" t="s">
        <v>7</v>
      </c>
      <c r="F4" s="80"/>
    </row>
    <row r="5" spans="1:22" ht="12.75" customHeight="1" x14ac:dyDescent="0.2">
      <c r="A5" s="107"/>
      <c r="B5" s="171" t="s">
        <v>56</v>
      </c>
      <c r="C5" s="172"/>
      <c r="D5" s="172"/>
      <c r="E5" s="172"/>
      <c r="F5" s="172"/>
      <c r="G5" s="172"/>
      <c r="H5" s="172"/>
      <c r="I5" s="172"/>
      <c r="J5" s="172"/>
      <c r="K5" s="172"/>
      <c r="L5" s="172"/>
      <c r="M5" s="172"/>
      <c r="N5" s="172"/>
      <c r="O5" s="172"/>
      <c r="P5" s="172"/>
      <c r="Q5" s="172"/>
      <c r="R5" s="172"/>
      <c r="S5" s="172"/>
      <c r="T5" s="106"/>
      <c r="V5" s="37"/>
    </row>
    <row r="6" spans="1:22" ht="12.75" customHeight="1" x14ac:dyDescent="0.2">
      <c r="A6" s="174" t="s">
        <v>64</v>
      </c>
      <c r="B6" s="168" t="s">
        <v>9</v>
      </c>
      <c r="C6" s="168" t="s">
        <v>10</v>
      </c>
      <c r="D6" s="175" t="s">
        <v>65</v>
      </c>
      <c r="E6" s="168" t="s">
        <v>41</v>
      </c>
      <c r="F6" s="170" t="s">
        <v>11</v>
      </c>
      <c r="G6" s="170" t="s">
        <v>13</v>
      </c>
      <c r="H6" s="170" t="s">
        <v>12</v>
      </c>
      <c r="I6" s="153">
        <v>41579</v>
      </c>
      <c r="J6" s="10">
        <v>41316</v>
      </c>
      <c r="K6" s="10">
        <v>41344</v>
      </c>
      <c r="L6" s="10">
        <v>41379</v>
      </c>
      <c r="M6" s="10">
        <v>41404</v>
      </c>
      <c r="N6" s="10">
        <v>41460</v>
      </c>
      <c r="O6" s="128">
        <v>41479</v>
      </c>
      <c r="P6" s="128">
        <v>41507</v>
      </c>
      <c r="Q6" s="128">
        <v>41536</v>
      </c>
      <c r="R6" s="128">
        <v>41565</v>
      </c>
      <c r="S6" s="128">
        <v>41598</v>
      </c>
      <c r="T6" s="128">
        <v>41617</v>
      </c>
      <c r="U6" s="138"/>
      <c r="V6" s="165"/>
    </row>
    <row r="7" spans="1:22" ht="12.75" customHeight="1" x14ac:dyDescent="0.2">
      <c r="A7" s="169"/>
      <c r="B7" s="169"/>
      <c r="C7" s="169"/>
      <c r="D7" s="169"/>
      <c r="E7" s="169"/>
      <c r="F7" s="169"/>
      <c r="G7" s="169"/>
      <c r="H7" s="169"/>
      <c r="I7" s="110" t="s">
        <v>83</v>
      </c>
      <c r="J7" s="110" t="s">
        <v>97</v>
      </c>
      <c r="K7" s="110" t="s">
        <v>98</v>
      </c>
      <c r="L7" s="126" t="s">
        <v>112</v>
      </c>
      <c r="M7" s="10" t="s">
        <v>113</v>
      </c>
      <c r="N7" s="10" t="s">
        <v>128</v>
      </c>
      <c r="O7" s="126" t="s">
        <v>137</v>
      </c>
      <c r="P7" s="126" t="s">
        <v>145</v>
      </c>
      <c r="Q7" s="126" t="s">
        <v>155</v>
      </c>
      <c r="R7" s="126" t="s">
        <v>164</v>
      </c>
      <c r="S7" s="126" t="s">
        <v>173</v>
      </c>
      <c r="T7" s="126" t="s">
        <v>182</v>
      </c>
      <c r="U7" s="164"/>
      <c r="V7" s="162"/>
    </row>
    <row r="8" spans="1:22" ht="12.75" customHeight="1" x14ac:dyDescent="0.2">
      <c r="A8" s="108">
        <v>1</v>
      </c>
      <c r="B8" s="3" t="s">
        <v>24</v>
      </c>
      <c r="C8" s="4" t="s">
        <v>14</v>
      </c>
      <c r="D8" s="97">
        <v>4</v>
      </c>
      <c r="E8" s="78">
        <f t="shared" ref="E8:E30" si="0">COUNTA(I8:T8)</f>
        <v>4</v>
      </c>
      <c r="F8" s="118">
        <f>IF(MIN(I8:T8)=0,"&lt;5",MIN(I8:T8))</f>
        <v>320</v>
      </c>
      <c r="G8" s="81">
        <f>IF(MAX(I8:U8)=0,"&lt;5",MAX(I8:U8))</f>
        <v>390</v>
      </c>
      <c r="H8" s="88">
        <f>IF(ISERROR(AVERAGE(I8:T8)),"&lt;5",AVERAGE(I8:T8))</f>
        <v>340</v>
      </c>
      <c r="I8" s="140">
        <v>390</v>
      </c>
      <c r="J8" s="91"/>
      <c r="K8" s="91"/>
      <c r="L8" s="13">
        <v>320</v>
      </c>
      <c r="M8" s="13"/>
      <c r="N8" s="14"/>
      <c r="O8" s="129">
        <v>320</v>
      </c>
      <c r="P8" s="129"/>
      <c r="Q8" s="129"/>
      <c r="R8" s="129">
        <v>330</v>
      </c>
      <c r="S8" s="129"/>
      <c r="T8" s="129"/>
      <c r="V8" s="37"/>
    </row>
    <row r="9" spans="1:22" ht="12.75" customHeight="1" x14ac:dyDescent="0.2">
      <c r="A9" s="108">
        <v>2</v>
      </c>
      <c r="B9" s="65" t="s">
        <v>25</v>
      </c>
      <c r="C9" s="6" t="s">
        <v>14</v>
      </c>
      <c r="D9" s="98">
        <v>2</v>
      </c>
      <c r="E9" s="78">
        <f t="shared" si="0"/>
        <v>2</v>
      </c>
      <c r="F9" s="118" t="str">
        <f t="shared" ref="F9:F30" si="1">IF(MIN(I9:T9)=0,"&lt;0.005",MIN(I9:T9))</f>
        <v>&lt;0.005</v>
      </c>
      <c r="G9" s="81" t="str">
        <f t="shared" ref="G9:G30" si="2">IF(MAX(I9:U9)=0,"&lt;0.005",MAX(I9:U9))</f>
        <v>&lt;0.005</v>
      </c>
      <c r="H9" s="88" t="str">
        <f t="shared" ref="H9:H30" si="3">IF(ISERROR(AVERAGE(I9:T9)),"&lt;0.0001",AVERAGE(I9:T9))</f>
        <v>&lt;0.0001</v>
      </c>
      <c r="I9" s="35" t="s">
        <v>73</v>
      </c>
      <c r="J9" s="35"/>
      <c r="K9" s="35"/>
      <c r="L9" s="16"/>
      <c r="M9" s="24"/>
      <c r="N9" s="17"/>
      <c r="O9" s="130" t="s">
        <v>73</v>
      </c>
      <c r="P9" s="130"/>
      <c r="Q9" s="130"/>
      <c r="R9" s="130"/>
      <c r="S9" s="130"/>
      <c r="T9" s="130"/>
    </row>
    <row r="10" spans="1:22" ht="12.75" customHeight="1" x14ac:dyDescent="0.2">
      <c r="A10" s="108">
        <v>3</v>
      </c>
      <c r="B10" s="5" t="s">
        <v>26</v>
      </c>
      <c r="C10" s="6" t="s">
        <v>14</v>
      </c>
      <c r="D10" s="98">
        <v>2</v>
      </c>
      <c r="E10" s="78">
        <f t="shared" si="0"/>
        <v>2</v>
      </c>
      <c r="F10" s="118" t="str">
        <f>IF(MIN(I10:T10)=0,"&lt;0.001",MIN(I10:T10))</f>
        <v>&lt;0.001</v>
      </c>
      <c r="G10" s="81" t="str">
        <f>IF(MAX(I10:U10)=0,"&lt;0.05",MAX(I10:U10))</f>
        <v>&lt;0.05</v>
      </c>
      <c r="H10" s="88" t="str">
        <f>IF(ISERROR(AVERAGE(I10:T10)),"&lt;0.05",AVERAGE(I10:T10))</f>
        <v>&lt;0.05</v>
      </c>
      <c r="I10" s="16" t="s">
        <v>1</v>
      </c>
      <c r="J10" s="35"/>
      <c r="K10" s="35"/>
      <c r="L10" s="16"/>
      <c r="M10" s="24"/>
      <c r="N10" s="17"/>
      <c r="O10" s="130" t="s">
        <v>1</v>
      </c>
      <c r="P10" s="130"/>
      <c r="Q10" s="130"/>
      <c r="R10" s="130"/>
      <c r="S10" s="130"/>
      <c r="T10" s="130"/>
    </row>
    <row r="11" spans="1:22" ht="12.75" customHeight="1" x14ac:dyDescent="0.2">
      <c r="A11" s="108">
        <v>4</v>
      </c>
      <c r="B11" s="5" t="s">
        <v>27</v>
      </c>
      <c r="C11" s="6" t="s">
        <v>14</v>
      </c>
      <c r="D11" s="98">
        <v>2</v>
      </c>
      <c r="E11" s="78">
        <f t="shared" si="0"/>
        <v>2</v>
      </c>
      <c r="F11" s="118">
        <f t="shared" si="1"/>
        <v>0.1</v>
      </c>
      <c r="G11" s="81">
        <f t="shared" si="2"/>
        <v>0.1</v>
      </c>
      <c r="H11" s="88">
        <f t="shared" si="3"/>
        <v>0.1</v>
      </c>
      <c r="I11" s="35">
        <v>0.1</v>
      </c>
      <c r="J11" s="35"/>
      <c r="K11" s="35"/>
      <c r="L11" s="16"/>
      <c r="M11" s="24"/>
      <c r="N11" s="17"/>
      <c r="O11" s="130" t="s">
        <v>73</v>
      </c>
      <c r="P11" s="130"/>
      <c r="Q11" s="130"/>
      <c r="R11" s="130"/>
      <c r="S11" s="130"/>
      <c r="T11" s="130"/>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35" t="s">
        <v>1</v>
      </c>
      <c r="J12" s="35"/>
      <c r="K12" s="35"/>
      <c r="L12" s="16"/>
      <c r="M12" s="24"/>
      <c r="N12" s="17"/>
      <c r="O12" s="130" t="s">
        <v>1</v>
      </c>
      <c r="P12" s="130"/>
      <c r="Q12" s="130"/>
      <c r="R12" s="130"/>
      <c r="S12" s="130"/>
      <c r="T12" s="130"/>
    </row>
    <row r="13" spans="1:22" ht="12.75" customHeight="1" x14ac:dyDescent="0.2">
      <c r="A13" s="108">
        <v>6</v>
      </c>
      <c r="B13" s="5" t="s">
        <v>36</v>
      </c>
      <c r="C13" s="6" t="s">
        <v>14</v>
      </c>
      <c r="D13" s="98">
        <v>2</v>
      </c>
      <c r="E13" s="78">
        <f t="shared" si="0"/>
        <v>2</v>
      </c>
      <c r="F13" s="118" t="str">
        <f t="shared" si="1"/>
        <v>&lt;0.005</v>
      </c>
      <c r="G13" s="81" t="str">
        <f>IF(MAX(I13:U13)=0,"&lt;0.01",MAX(I13:U13))</f>
        <v>&lt;0.01</v>
      </c>
      <c r="H13" s="88" t="str">
        <f>IF(ISERROR(AVERAGE(I13:T13)),"&lt;0.01",AVERAGE(I13:T13))</f>
        <v>&lt;0.01</v>
      </c>
      <c r="I13" s="124" t="s">
        <v>1</v>
      </c>
      <c r="J13" s="35"/>
      <c r="K13" s="35"/>
      <c r="L13" s="16"/>
      <c r="M13" s="24"/>
      <c r="N13" s="17"/>
      <c r="O13" s="130" t="s">
        <v>1</v>
      </c>
      <c r="P13" s="130"/>
      <c r="Q13" s="130"/>
      <c r="R13" s="130"/>
      <c r="S13" s="130"/>
      <c r="T13" s="130"/>
    </row>
    <row r="14" spans="1:22" ht="12.75" customHeight="1" x14ac:dyDescent="0.2">
      <c r="A14" s="108">
        <v>7</v>
      </c>
      <c r="B14" s="3" t="s">
        <v>15</v>
      </c>
      <c r="C14" s="4" t="s">
        <v>16</v>
      </c>
      <c r="D14" s="97">
        <v>4</v>
      </c>
      <c r="E14" s="78">
        <f t="shared" si="0"/>
        <v>4</v>
      </c>
      <c r="F14" s="118">
        <f t="shared" si="1"/>
        <v>17000</v>
      </c>
      <c r="G14" s="81">
        <f t="shared" si="2"/>
        <v>21000</v>
      </c>
      <c r="H14" s="88">
        <f t="shared" si="3"/>
        <v>18500</v>
      </c>
      <c r="I14" s="140">
        <v>21000</v>
      </c>
      <c r="J14" s="91"/>
      <c r="K14" s="91"/>
      <c r="L14" s="140">
        <v>18000</v>
      </c>
      <c r="M14" s="114"/>
      <c r="N14" s="113"/>
      <c r="O14" s="131">
        <v>17000</v>
      </c>
      <c r="P14" s="131"/>
      <c r="Q14" s="131"/>
      <c r="R14" s="131">
        <v>18000</v>
      </c>
      <c r="S14" s="131"/>
      <c r="T14" s="131"/>
    </row>
    <row r="15" spans="1:22" ht="12.75" customHeight="1" x14ac:dyDescent="0.2">
      <c r="A15" s="108">
        <v>8</v>
      </c>
      <c r="B15" s="5" t="s">
        <v>29</v>
      </c>
      <c r="C15" s="6" t="s">
        <v>14</v>
      </c>
      <c r="D15" s="98">
        <v>2</v>
      </c>
      <c r="E15" s="78">
        <f t="shared" si="0"/>
        <v>2</v>
      </c>
      <c r="F15" s="118" t="s">
        <v>1</v>
      </c>
      <c r="G15" s="81" t="s">
        <v>1</v>
      </c>
      <c r="H15" s="88" t="s">
        <v>1</v>
      </c>
      <c r="I15" s="124" t="s">
        <v>1</v>
      </c>
      <c r="J15" s="35"/>
      <c r="K15" s="35"/>
      <c r="L15" s="16"/>
      <c r="M15" s="24"/>
      <c r="N15" s="17"/>
      <c r="O15" s="130" t="s">
        <v>1</v>
      </c>
      <c r="P15" s="130"/>
      <c r="Q15" s="130"/>
      <c r="R15" s="130"/>
      <c r="S15" s="130"/>
      <c r="T15" s="130"/>
    </row>
    <row r="16" spans="1:22" ht="12.75" customHeight="1" x14ac:dyDescent="0.2">
      <c r="A16" s="108">
        <v>9</v>
      </c>
      <c r="B16" s="5" t="s">
        <v>30</v>
      </c>
      <c r="C16" s="6" t="s">
        <v>14</v>
      </c>
      <c r="D16" s="98">
        <v>2</v>
      </c>
      <c r="E16" s="78">
        <f t="shared" si="0"/>
        <v>2</v>
      </c>
      <c r="F16" s="118">
        <f t="shared" si="1"/>
        <v>0.57999999999999996</v>
      </c>
      <c r="G16" s="81">
        <f t="shared" si="2"/>
        <v>3.6</v>
      </c>
      <c r="H16" s="88">
        <f t="shared" si="3"/>
        <v>2.09</v>
      </c>
      <c r="I16" s="35">
        <v>3.6</v>
      </c>
      <c r="J16" s="35"/>
      <c r="K16" s="35"/>
      <c r="L16" s="16"/>
      <c r="M16" s="24"/>
      <c r="N16" s="17"/>
      <c r="O16" s="149">
        <v>0.57999999999999996</v>
      </c>
      <c r="P16" s="130"/>
      <c r="Q16" s="130"/>
      <c r="R16" s="130"/>
      <c r="S16" s="130"/>
      <c r="T16" s="130"/>
    </row>
    <row r="17" spans="1:22" x14ac:dyDescent="0.2">
      <c r="A17" s="108">
        <v>10</v>
      </c>
      <c r="B17" s="5" t="s">
        <v>31</v>
      </c>
      <c r="C17" s="6" t="s">
        <v>14</v>
      </c>
      <c r="D17" s="98">
        <v>2</v>
      </c>
      <c r="E17" s="2">
        <f t="shared" si="0"/>
        <v>2</v>
      </c>
      <c r="F17" s="119" t="str">
        <f t="shared" si="1"/>
        <v>&lt;0.005</v>
      </c>
      <c r="G17" s="81" t="str">
        <f t="shared" si="2"/>
        <v>&lt;0.005</v>
      </c>
      <c r="H17" s="88" t="str">
        <f t="shared" si="3"/>
        <v>&lt;0.0001</v>
      </c>
      <c r="I17" s="124" t="s">
        <v>1</v>
      </c>
      <c r="J17" s="35"/>
      <c r="K17" s="35"/>
      <c r="L17" s="16"/>
      <c r="M17" s="24"/>
      <c r="N17" s="17"/>
      <c r="O17" s="130" t="s">
        <v>1</v>
      </c>
      <c r="P17" s="130"/>
      <c r="Q17" s="130"/>
      <c r="R17" s="130"/>
      <c r="S17" s="130"/>
      <c r="T17" s="130"/>
    </row>
    <row r="18" spans="1:22" ht="12.75" customHeight="1" x14ac:dyDescent="0.2">
      <c r="A18" s="108">
        <v>11</v>
      </c>
      <c r="B18" s="3" t="s">
        <v>32</v>
      </c>
      <c r="C18" s="4" t="s">
        <v>14</v>
      </c>
      <c r="D18" s="97">
        <v>4</v>
      </c>
      <c r="E18" s="2">
        <f t="shared" si="0"/>
        <v>4</v>
      </c>
      <c r="F18" s="119">
        <f t="shared" si="1"/>
        <v>0.3</v>
      </c>
      <c r="G18" s="81">
        <f t="shared" si="2"/>
        <v>0.82</v>
      </c>
      <c r="H18" s="88">
        <f t="shared" si="3"/>
        <v>0.5625</v>
      </c>
      <c r="I18" s="143">
        <v>0.82</v>
      </c>
      <c r="J18" s="20"/>
      <c r="K18" s="20"/>
      <c r="L18" s="143">
        <v>0.3</v>
      </c>
      <c r="M18" s="25"/>
      <c r="N18" s="19"/>
      <c r="O18" s="129">
        <v>0.65</v>
      </c>
      <c r="P18" s="129"/>
      <c r="Q18" s="129"/>
      <c r="R18" s="25">
        <v>0.48</v>
      </c>
      <c r="S18" s="129"/>
      <c r="T18" s="129"/>
    </row>
    <row r="19" spans="1:22" ht="12.75" customHeight="1" x14ac:dyDescent="0.2">
      <c r="A19" s="108">
        <v>12</v>
      </c>
      <c r="B19" s="3" t="s">
        <v>33</v>
      </c>
      <c r="C19" s="4" t="s">
        <v>14</v>
      </c>
      <c r="D19" s="97">
        <v>4</v>
      </c>
      <c r="E19" s="2">
        <f t="shared" si="0"/>
        <v>4</v>
      </c>
      <c r="F19" s="119" t="s">
        <v>62</v>
      </c>
      <c r="G19" s="123" t="str">
        <f>IF(MAX(I19:U19)=0,"&lt;0.0005",MAX(I19:U19))</f>
        <v>&lt;0.0005</v>
      </c>
      <c r="H19" s="88" t="s">
        <v>4</v>
      </c>
      <c r="I19" s="20" t="s">
        <v>62</v>
      </c>
      <c r="J19" s="20"/>
      <c r="K19" s="20"/>
      <c r="L19" s="20" t="s">
        <v>62</v>
      </c>
      <c r="M19" s="26"/>
      <c r="N19" s="12"/>
      <c r="O19" s="129" t="s">
        <v>62</v>
      </c>
      <c r="P19" s="129"/>
      <c r="Q19" s="129"/>
      <c r="R19" s="129" t="s">
        <v>62</v>
      </c>
      <c r="S19" s="129"/>
      <c r="T19" s="129"/>
    </row>
    <row r="20" spans="1:22" ht="24.75" customHeight="1" x14ac:dyDescent="0.2">
      <c r="A20" s="108">
        <v>13</v>
      </c>
      <c r="B20" s="104" t="s">
        <v>67</v>
      </c>
      <c r="C20" s="102" t="s">
        <v>14</v>
      </c>
      <c r="D20" s="97">
        <v>4</v>
      </c>
      <c r="E20" s="2">
        <f t="shared" si="0"/>
        <v>4</v>
      </c>
      <c r="F20" s="119" t="s">
        <v>60</v>
      </c>
      <c r="G20" s="81">
        <f t="shared" si="2"/>
        <v>0.2</v>
      </c>
      <c r="H20" s="88"/>
      <c r="I20" s="20" t="s">
        <v>73</v>
      </c>
      <c r="J20" s="20"/>
      <c r="K20" s="20"/>
      <c r="L20" s="143">
        <v>0.17</v>
      </c>
      <c r="M20" s="27"/>
      <c r="N20" s="19"/>
      <c r="O20" s="129" t="s">
        <v>73</v>
      </c>
      <c r="P20" s="129"/>
      <c r="Q20" s="129"/>
      <c r="R20" s="129">
        <v>0.2</v>
      </c>
      <c r="S20" s="129"/>
      <c r="T20" s="129"/>
    </row>
    <row r="21" spans="1:22" ht="12.75" customHeight="1" x14ac:dyDescent="0.2">
      <c r="A21" s="108">
        <v>14</v>
      </c>
      <c r="B21" s="105" t="s">
        <v>66</v>
      </c>
      <c r="C21" s="102" t="s">
        <v>14</v>
      </c>
      <c r="D21" s="97">
        <v>4</v>
      </c>
      <c r="E21" s="2">
        <f t="shared" si="0"/>
        <v>4</v>
      </c>
      <c r="F21" s="119">
        <f t="shared" si="1"/>
        <v>3.3</v>
      </c>
      <c r="G21" s="81">
        <f t="shared" si="2"/>
        <v>6.1</v>
      </c>
      <c r="H21" s="88">
        <f t="shared" si="3"/>
        <v>4.4249999999999998</v>
      </c>
      <c r="I21" s="20">
        <v>3.3</v>
      </c>
      <c r="J21" s="20"/>
      <c r="K21" s="20"/>
      <c r="L21" s="20">
        <v>3.8</v>
      </c>
      <c r="M21" s="137"/>
      <c r="N21" s="19"/>
      <c r="O21" s="129">
        <v>6.1</v>
      </c>
      <c r="P21" s="129"/>
      <c r="Q21" s="129"/>
      <c r="R21" s="129">
        <v>4.5</v>
      </c>
      <c r="S21" s="129"/>
      <c r="T21" s="129"/>
    </row>
    <row r="22" spans="1:22" ht="24.75" customHeight="1" x14ac:dyDescent="0.2">
      <c r="A22" s="108">
        <v>15</v>
      </c>
      <c r="B22" s="5" t="s">
        <v>21</v>
      </c>
      <c r="C22" s="6" t="s">
        <v>68</v>
      </c>
      <c r="D22" s="98">
        <v>2</v>
      </c>
      <c r="E22" s="2">
        <f t="shared" si="0"/>
        <v>2</v>
      </c>
      <c r="F22" s="119" t="str">
        <f>IF(MIN(I22:T22)=0,"&lt;0.001",MIN(I22:T22))</f>
        <v>&lt;0.001</v>
      </c>
      <c r="G22" s="81" t="str">
        <f>IF(MAX(I22:U22)=0,"&lt;0.2",MAX(I22:U22))</f>
        <v>&lt;0.2</v>
      </c>
      <c r="H22" s="88" t="str">
        <f>IF(ISERROR(AVERAGE(I22:T22)),"&lt;0.2",AVERAGE(I22:T22))</f>
        <v>&lt;0.2</v>
      </c>
      <c r="I22" s="16" t="s">
        <v>74</v>
      </c>
      <c r="J22" s="35"/>
      <c r="K22" s="35"/>
      <c r="L22" s="16"/>
      <c r="M22" s="24"/>
      <c r="N22" s="17"/>
      <c r="O22" s="130" t="s">
        <v>74</v>
      </c>
      <c r="P22" s="130"/>
      <c r="Q22" s="130"/>
      <c r="R22" s="130"/>
      <c r="S22" s="130"/>
      <c r="T22" s="130"/>
    </row>
    <row r="23" spans="1:22" ht="12.75" customHeight="1" x14ac:dyDescent="0.2">
      <c r="A23" s="108">
        <v>16</v>
      </c>
      <c r="B23" s="5" t="s">
        <v>18</v>
      </c>
      <c r="C23" s="6" t="s">
        <v>14</v>
      </c>
      <c r="D23" s="98">
        <v>2</v>
      </c>
      <c r="E23" s="2">
        <f t="shared" si="0"/>
        <v>2</v>
      </c>
      <c r="F23" s="119" t="s">
        <v>71</v>
      </c>
      <c r="G23" s="81" t="s">
        <v>0</v>
      </c>
      <c r="H23" s="88" t="s">
        <v>0</v>
      </c>
      <c r="I23" s="35" t="s">
        <v>1</v>
      </c>
      <c r="J23" s="35"/>
      <c r="K23" s="35"/>
      <c r="L23" s="16"/>
      <c r="M23" s="24"/>
      <c r="N23" s="17"/>
      <c r="O23" s="130" t="s">
        <v>1</v>
      </c>
      <c r="P23" s="130"/>
      <c r="Q23" s="130"/>
      <c r="R23" s="130"/>
      <c r="S23" s="130"/>
      <c r="T23" s="130"/>
    </row>
    <row r="24" spans="1:22" ht="24.75" customHeight="1" x14ac:dyDescent="0.2">
      <c r="A24" s="108">
        <v>17</v>
      </c>
      <c r="B24" s="5" t="s">
        <v>23</v>
      </c>
      <c r="C24" s="6" t="s">
        <v>68</v>
      </c>
      <c r="D24" s="98">
        <v>2</v>
      </c>
      <c r="E24" s="2">
        <f t="shared" si="0"/>
        <v>2</v>
      </c>
      <c r="F24" s="119" t="str">
        <f>IF(MIN(I24:T24)=0,"&lt;2",MIN(I24:T24))</f>
        <v>&lt;2</v>
      </c>
      <c r="G24" s="81" t="str">
        <f>IF(MAX(I24:U24)=0,"&lt;2",MAX(I24:U24))</f>
        <v>&lt;2</v>
      </c>
      <c r="H24" s="88" t="str">
        <f>IF(ISERROR(AVERAGE(I24:T24)),"&lt;2",AVERAGE(I24:T24))</f>
        <v>&lt;2</v>
      </c>
      <c r="I24" s="16" t="s">
        <v>78</v>
      </c>
      <c r="J24" s="35"/>
      <c r="K24" s="35"/>
      <c r="L24" s="16"/>
      <c r="M24" s="24"/>
      <c r="N24" s="17"/>
      <c r="O24" s="130" t="s">
        <v>78</v>
      </c>
      <c r="P24" s="130"/>
      <c r="Q24" s="130"/>
      <c r="R24" s="130"/>
      <c r="S24" s="130"/>
      <c r="T24" s="130"/>
    </row>
    <row r="25" spans="1:22" ht="12.75" customHeight="1" x14ac:dyDescent="0.2">
      <c r="A25" s="108">
        <v>18</v>
      </c>
      <c r="B25" s="5" t="s">
        <v>34</v>
      </c>
      <c r="C25" s="6" t="s">
        <v>14</v>
      </c>
      <c r="D25" s="98">
        <v>2</v>
      </c>
      <c r="E25" s="2">
        <f t="shared" si="0"/>
        <v>2</v>
      </c>
      <c r="F25" s="119" t="str">
        <f>IF(MIN(I25:T25)=0,"&lt;0.001",MIN(I25:T25))</f>
        <v>&lt;0.001</v>
      </c>
      <c r="G25" s="81" t="str">
        <f>IF(MAX(I25:U25)=0,"&lt;0.16",MAX(I25:U25))</f>
        <v>&lt;0.16</v>
      </c>
      <c r="H25" s="88" t="str">
        <f>IF(ISERROR(AVERAGE(I25:T25)),"&lt;0.16",AVERAGE(I25:T25))</f>
        <v>&lt;0.16</v>
      </c>
      <c r="I25" s="35" t="s">
        <v>1</v>
      </c>
      <c r="J25" s="35"/>
      <c r="K25" s="35"/>
      <c r="L25" s="16"/>
      <c r="M25" s="24"/>
      <c r="N25" s="17"/>
      <c r="O25" s="130" t="s">
        <v>1</v>
      </c>
      <c r="P25" s="130"/>
      <c r="Q25" s="130"/>
      <c r="R25" s="130"/>
      <c r="S25" s="130"/>
      <c r="T25" s="130"/>
    </row>
    <row r="26" spans="1:22" ht="12.75" customHeight="1" x14ac:dyDescent="0.2">
      <c r="A26" s="108">
        <v>19</v>
      </c>
      <c r="B26" s="3" t="s">
        <v>19</v>
      </c>
      <c r="C26" s="4" t="s">
        <v>14</v>
      </c>
      <c r="D26" s="97">
        <v>4</v>
      </c>
      <c r="E26" s="2">
        <f t="shared" si="0"/>
        <v>4</v>
      </c>
      <c r="F26" s="119">
        <f t="shared" si="1"/>
        <v>10000</v>
      </c>
      <c r="G26" s="81">
        <f t="shared" si="2"/>
        <v>13000</v>
      </c>
      <c r="H26" s="88">
        <f t="shared" si="3"/>
        <v>11250</v>
      </c>
      <c r="I26" s="140">
        <v>13000</v>
      </c>
      <c r="J26" s="91"/>
      <c r="K26" s="91"/>
      <c r="L26" s="140">
        <v>11000</v>
      </c>
      <c r="M26" s="114"/>
      <c r="N26" s="113"/>
      <c r="O26" s="131">
        <v>10000</v>
      </c>
      <c r="P26" s="131"/>
      <c r="Q26" s="131"/>
      <c r="R26" s="131">
        <v>11000</v>
      </c>
      <c r="S26" s="131"/>
      <c r="T26" s="131"/>
    </row>
    <row r="27" spans="1:22" ht="12.75" customHeight="1" x14ac:dyDescent="0.2">
      <c r="A27" s="108">
        <v>20</v>
      </c>
      <c r="B27" s="3" t="s">
        <v>20</v>
      </c>
      <c r="C27" s="4" t="s">
        <v>14</v>
      </c>
      <c r="D27" s="97">
        <v>4</v>
      </c>
      <c r="E27" s="2">
        <f t="shared" si="0"/>
        <v>4</v>
      </c>
      <c r="F27" s="119">
        <f t="shared" si="1"/>
        <v>6</v>
      </c>
      <c r="G27" s="81">
        <f t="shared" si="2"/>
        <v>40</v>
      </c>
      <c r="H27" s="88">
        <f t="shared" si="3"/>
        <v>26</v>
      </c>
      <c r="I27" s="140">
        <v>29</v>
      </c>
      <c r="J27" s="91"/>
      <c r="K27" s="91"/>
      <c r="L27" s="140">
        <v>6</v>
      </c>
      <c r="M27" s="147"/>
      <c r="N27" s="115"/>
      <c r="O27" s="131">
        <v>40</v>
      </c>
      <c r="P27" s="131"/>
      <c r="Q27" s="131"/>
      <c r="R27" s="131">
        <v>29</v>
      </c>
      <c r="S27" s="131"/>
      <c r="T27" s="131"/>
    </row>
    <row r="28" spans="1:22" ht="26.25" customHeight="1" x14ac:dyDescent="0.2">
      <c r="A28" s="108">
        <v>21</v>
      </c>
      <c r="B28" s="5" t="s">
        <v>22</v>
      </c>
      <c r="C28" s="6" t="s">
        <v>68</v>
      </c>
      <c r="D28" s="98">
        <v>2</v>
      </c>
      <c r="E28" s="2">
        <f t="shared" si="0"/>
        <v>2</v>
      </c>
      <c r="F28" s="119">
        <f>IF(MIN(I28:T28)=0,"&lt;100",MIN(I28:T28))</f>
        <v>400</v>
      </c>
      <c r="G28" s="81">
        <f>IF(MAX(I28:U28)=0,"&lt;100",MAX(I28:U28))</f>
        <v>1000</v>
      </c>
      <c r="H28" s="88">
        <f>IF(ISERROR(AVERAGE(I28:T28)),"&lt;100",AVERAGE(I28:T28))</f>
        <v>700</v>
      </c>
      <c r="I28" s="141">
        <v>1000</v>
      </c>
      <c r="J28" s="35"/>
      <c r="K28" s="35"/>
      <c r="L28" s="16"/>
      <c r="M28" s="24"/>
      <c r="N28" s="17"/>
      <c r="O28" s="130">
        <v>400</v>
      </c>
      <c r="P28" s="130"/>
      <c r="Q28" s="130"/>
      <c r="R28" s="130"/>
      <c r="S28" s="130"/>
      <c r="T28" s="160"/>
      <c r="U28" s="37"/>
      <c r="V28" s="37"/>
    </row>
    <row r="29" spans="1:22" ht="12.75" customHeight="1" x14ac:dyDescent="0.2">
      <c r="A29" s="108">
        <v>22</v>
      </c>
      <c r="B29" s="5" t="s">
        <v>35</v>
      </c>
      <c r="C29" s="6" t="s">
        <v>14</v>
      </c>
      <c r="D29" s="98">
        <v>2</v>
      </c>
      <c r="E29" s="78">
        <f t="shared" si="0"/>
        <v>2</v>
      </c>
      <c r="F29" s="118">
        <f t="shared" si="1"/>
        <v>0.01</v>
      </c>
      <c r="G29" s="81">
        <f t="shared" si="2"/>
        <v>0.02</v>
      </c>
      <c r="H29" s="88">
        <f t="shared" si="3"/>
        <v>1.4999999999999999E-2</v>
      </c>
      <c r="I29" s="124">
        <v>0.01</v>
      </c>
      <c r="J29" s="35"/>
      <c r="K29" s="35"/>
      <c r="L29" s="16"/>
      <c r="M29" s="24"/>
      <c r="N29" s="17"/>
      <c r="O29" s="130">
        <v>0.02</v>
      </c>
      <c r="P29" s="130"/>
      <c r="Q29" s="130"/>
      <c r="R29" s="130"/>
      <c r="S29" s="130"/>
      <c r="T29" s="160"/>
      <c r="U29" s="37"/>
      <c r="V29" s="37"/>
    </row>
    <row r="30" spans="1:22" ht="12.75" customHeight="1" x14ac:dyDescent="0.2">
      <c r="A30" s="108">
        <v>23</v>
      </c>
      <c r="B30" s="1" t="s">
        <v>17</v>
      </c>
      <c r="C30" s="2" t="s">
        <v>17</v>
      </c>
      <c r="D30" s="99">
        <v>12</v>
      </c>
      <c r="E30" s="78">
        <f t="shared" si="0"/>
        <v>12</v>
      </c>
      <c r="F30" s="118">
        <f t="shared" si="1"/>
        <v>7.1</v>
      </c>
      <c r="G30" s="81">
        <f t="shared" si="2"/>
        <v>8.1999999999999993</v>
      </c>
      <c r="H30" s="88">
        <f t="shared" si="3"/>
        <v>7.6083333333333334</v>
      </c>
      <c r="I30" s="15">
        <v>7.1</v>
      </c>
      <c r="J30" s="15">
        <v>7.5</v>
      </c>
      <c r="K30" s="15">
        <v>8.1</v>
      </c>
      <c r="L30" s="15">
        <v>7.5</v>
      </c>
      <c r="M30" s="15">
        <v>7.7</v>
      </c>
      <c r="N30" s="22">
        <v>7.4</v>
      </c>
      <c r="O30" s="22">
        <v>7.4</v>
      </c>
      <c r="P30" s="132">
        <v>7.5</v>
      </c>
      <c r="Q30" s="132">
        <v>7.5</v>
      </c>
      <c r="R30" s="22">
        <v>7.4</v>
      </c>
      <c r="S30" s="22">
        <v>8</v>
      </c>
      <c r="T30" s="161">
        <v>8.1999999999999993</v>
      </c>
      <c r="U30" s="162"/>
      <c r="V30" s="162"/>
    </row>
    <row r="31" spans="1:22" ht="12.75" customHeight="1" x14ac:dyDescent="0.2">
      <c r="A31" s="107"/>
      <c r="B31" s="37"/>
      <c r="C31" s="28"/>
      <c r="D31" s="100"/>
      <c r="E31" s="28"/>
      <c r="F31" s="82"/>
      <c r="G31" s="82"/>
      <c r="H31" s="82"/>
      <c r="I31" s="29"/>
      <c r="J31" s="29"/>
      <c r="K31" s="29"/>
      <c r="L31" s="30"/>
      <c r="M31" s="32"/>
      <c r="N31" s="31"/>
      <c r="O31" s="31"/>
      <c r="P31" s="31"/>
      <c r="Q31" s="31"/>
      <c r="R31" s="31"/>
      <c r="S31" s="31"/>
      <c r="T31" s="31"/>
      <c r="U31" s="37"/>
      <c r="V31" s="37"/>
    </row>
    <row r="32" spans="1:22" ht="12.75" customHeight="1" x14ac:dyDescent="0.2">
      <c r="B32" s="69" t="s">
        <v>40</v>
      </c>
      <c r="D32" s="100"/>
      <c r="E32" s="68"/>
      <c r="M32" s="145"/>
    </row>
    <row r="33" spans="2:6" ht="12.75" customHeight="1" x14ac:dyDescent="0.2">
      <c r="B33" s="7" t="s">
        <v>39</v>
      </c>
      <c r="D33" s="101"/>
      <c r="E33" s="178"/>
      <c r="F33" s="178"/>
    </row>
    <row r="34" spans="2:6" ht="12.75" customHeight="1" x14ac:dyDescent="0.2">
      <c r="B34" s="8" t="s">
        <v>37</v>
      </c>
    </row>
    <row r="35" spans="2:6" ht="12.75" customHeight="1" x14ac:dyDescent="0.2">
      <c r="B35" s="9" t="s">
        <v>38</v>
      </c>
    </row>
    <row r="37" spans="2:6" ht="12.75" customHeight="1" x14ac:dyDescent="0.2"/>
    <row r="38" spans="2:6" ht="15.75" customHeight="1" x14ac:dyDescent="0.2"/>
    <row r="39" spans="2:6" ht="12.75" customHeight="1" x14ac:dyDescent="0.2"/>
    <row r="41" spans="2:6" ht="12.75" customHeight="1" x14ac:dyDescent="0.2"/>
  </sheetData>
  <sheetProtection algorithmName="SHA-512" hashValue="IeETg7vGGlSYO9VTeJ2lIXrpIWwfieTNsZ29i5TBnNLrGfutRm+SGJ+o96Ke8CrWr9PNhvyPGYCWFNsn2lt7+g==" saltValue="okV1/Rs7gmhyu/5YP69x3w=="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5" width="10" style="36" customWidth="1"/>
    <col min="16" max="16" width="10.42578125" style="36" customWidth="1"/>
    <col min="17" max="17" width="10.140625" style="36" customWidth="1"/>
    <col min="18" max="18" width="10.42578125" style="36" customWidth="1"/>
    <col min="19" max="19" width="9.85546875" style="36" customWidth="1"/>
    <col min="20" max="20" width="10.5703125" style="36" customWidth="1"/>
    <col min="21" max="21" width="10.42578125" customWidth="1"/>
    <col min="22" max="22" width="10.5703125"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49</v>
      </c>
    </row>
    <row r="4" spans="1:22" ht="12.75" customHeight="1" x14ac:dyDescent="0.2">
      <c r="B4" s="67" t="s">
        <v>7</v>
      </c>
      <c r="F4" s="80"/>
      <c r="V4" s="37"/>
    </row>
    <row r="5" spans="1:22" ht="12.75" customHeight="1" x14ac:dyDescent="0.2">
      <c r="A5" s="107"/>
      <c r="B5" s="171" t="s">
        <v>58</v>
      </c>
      <c r="C5" s="172"/>
      <c r="D5" s="172"/>
      <c r="E5" s="172"/>
      <c r="F5" s="172"/>
      <c r="G5" s="172"/>
      <c r="H5" s="172"/>
      <c r="I5" s="172"/>
      <c r="J5" s="172"/>
      <c r="K5" s="172"/>
      <c r="L5" s="172"/>
      <c r="M5" s="172"/>
      <c r="N5" s="172"/>
      <c r="O5" s="172"/>
      <c r="P5" s="172"/>
      <c r="Q5" s="172"/>
      <c r="R5" s="172"/>
      <c r="S5" s="172"/>
      <c r="T5" s="106"/>
      <c r="V5" s="37"/>
    </row>
    <row r="6" spans="1:22" ht="12.75" customHeight="1" x14ac:dyDescent="0.2">
      <c r="A6" s="174" t="s">
        <v>64</v>
      </c>
      <c r="B6" s="168" t="s">
        <v>9</v>
      </c>
      <c r="C6" s="168" t="s">
        <v>10</v>
      </c>
      <c r="D6" s="175" t="s">
        <v>65</v>
      </c>
      <c r="E6" s="168" t="s">
        <v>41</v>
      </c>
      <c r="F6" s="170" t="s">
        <v>11</v>
      </c>
      <c r="G6" s="170" t="s">
        <v>13</v>
      </c>
      <c r="H6" s="170" t="s">
        <v>12</v>
      </c>
      <c r="I6" s="153">
        <v>41579</v>
      </c>
      <c r="J6" s="10">
        <v>41316</v>
      </c>
      <c r="K6" s="10">
        <v>41344</v>
      </c>
      <c r="L6" s="10">
        <v>41379</v>
      </c>
      <c r="M6" s="10">
        <v>41404</v>
      </c>
      <c r="N6" s="10">
        <v>41460</v>
      </c>
      <c r="O6" s="128">
        <v>41479</v>
      </c>
      <c r="P6" s="128">
        <v>41507</v>
      </c>
      <c r="Q6" s="128">
        <v>41536</v>
      </c>
      <c r="R6" s="128">
        <v>41565</v>
      </c>
      <c r="S6" s="128">
        <v>41598</v>
      </c>
      <c r="T6" s="128">
        <v>41617</v>
      </c>
      <c r="U6" s="138"/>
      <c r="V6" s="165"/>
    </row>
    <row r="7" spans="1:22" ht="12.75" customHeight="1" x14ac:dyDescent="0.2">
      <c r="A7" s="169"/>
      <c r="B7" s="169"/>
      <c r="C7" s="169"/>
      <c r="D7" s="169"/>
      <c r="E7" s="169"/>
      <c r="F7" s="169"/>
      <c r="G7" s="169"/>
      <c r="H7" s="169"/>
      <c r="I7" s="110" t="s">
        <v>84</v>
      </c>
      <c r="J7" s="110" t="s">
        <v>85</v>
      </c>
      <c r="K7" s="110" t="s">
        <v>99</v>
      </c>
      <c r="L7" s="126" t="s">
        <v>114</v>
      </c>
      <c r="M7" s="10" t="s">
        <v>115</v>
      </c>
      <c r="N7" s="10" t="s">
        <v>129</v>
      </c>
      <c r="O7" s="126" t="s">
        <v>138</v>
      </c>
      <c r="P7" s="126" t="s">
        <v>146</v>
      </c>
      <c r="Q7" s="126" t="s">
        <v>156</v>
      </c>
      <c r="R7" s="126" t="s">
        <v>165</v>
      </c>
      <c r="S7" s="126" t="s">
        <v>174</v>
      </c>
      <c r="T7" s="126" t="s">
        <v>183</v>
      </c>
      <c r="U7" s="164"/>
      <c r="V7" s="162"/>
    </row>
    <row r="8" spans="1:22" ht="12.75" customHeight="1" x14ac:dyDescent="0.2">
      <c r="A8" s="108">
        <v>1</v>
      </c>
      <c r="B8" s="3" t="s">
        <v>24</v>
      </c>
      <c r="C8" s="4" t="s">
        <v>14</v>
      </c>
      <c r="D8" s="97">
        <v>4</v>
      </c>
      <c r="E8" s="78">
        <f t="shared" ref="E8:E30" si="0">COUNTA(I8:T8)</f>
        <v>4</v>
      </c>
      <c r="F8" s="118">
        <f>IF(MIN(I8:T8)=0,"&lt;5",MIN(I8:T8))</f>
        <v>57</v>
      </c>
      <c r="G8" s="81">
        <f>IF(MAX(I8:U8)=0,"&lt;5",MAX(I8:U8))</f>
        <v>98</v>
      </c>
      <c r="H8" s="88">
        <f>IF(ISERROR(AVERAGE(I8:T8)),"&lt;5",AVERAGE(I8:T8))</f>
        <v>79.25</v>
      </c>
      <c r="I8" s="140">
        <v>98</v>
      </c>
      <c r="J8" s="91"/>
      <c r="K8" s="91"/>
      <c r="L8" s="13">
        <v>72</v>
      </c>
      <c r="M8" s="13"/>
      <c r="N8" s="14"/>
      <c r="O8" s="129">
        <v>57</v>
      </c>
      <c r="P8" s="129"/>
      <c r="Q8" s="129"/>
      <c r="R8" s="129">
        <v>90</v>
      </c>
      <c r="S8" s="129"/>
      <c r="T8" s="129"/>
      <c r="V8" s="37"/>
    </row>
    <row r="9" spans="1:22" ht="12.75" customHeight="1" x14ac:dyDescent="0.2">
      <c r="A9" s="108">
        <v>2</v>
      </c>
      <c r="B9" s="65" t="s">
        <v>25</v>
      </c>
      <c r="C9" s="6" t="s">
        <v>14</v>
      </c>
      <c r="D9" s="98">
        <v>2</v>
      </c>
      <c r="E9" s="78">
        <f t="shared" si="0"/>
        <v>2</v>
      </c>
      <c r="F9" s="118" t="str">
        <f t="shared" ref="F9:F30" si="1">IF(MIN(I9:T9)=0,"&lt;0.005",MIN(I9:T9))</f>
        <v>&lt;0.005</v>
      </c>
      <c r="G9" s="81" t="str">
        <f>IF(MAX(I9:U9)=0,"&lt;0.005",MAX(I9:U9))</f>
        <v>&lt;0.005</v>
      </c>
      <c r="H9" s="88" t="str">
        <f>IF(ISERROR(AVERAGE(I9:T9)),"&lt;0.0001",AVERAGE(I9:T9))</f>
        <v>&lt;0.0001</v>
      </c>
      <c r="I9" s="16" t="s">
        <v>73</v>
      </c>
      <c r="J9" s="35"/>
      <c r="K9" s="35"/>
      <c r="L9" s="16"/>
      <c r="M9" s="24"/>
      <c r="N9" s="17"/>
      <c r="O9" s="130" t="s">
        <v>73</v>
      </c>
      <c r="P9" s="130"/>
      <c r="Q9" s="130"/>
      <c r="R9" s="130"/>
      <c r="S9" s="130"/>
      <c r="T9" s="130"/>
      <c r="V9" s="37"/>
    </row>
    <row r="10" spans="1:22" ht="12.75" customHeight="1" x14ac:dyDescent="0.2">
      <c r="A10" s="108">
        <v>3</v>
      </c>
      <c r="B10" s="5" t="s">
        <v>26</v>
      </c>
      <c r="C10" s="6" t="s">
        <v>14</v>
      </c>
      <c r="D10" s="98">
        <v>2</v>
      </c>
      <c r="E10" s="78">
        <f t="shared" si="0"/>
        <v>2</v>
      </c>
      <c r="F10" s="118" t="str">
        <f>IF(MIN(I10:T10)=0,"&lt;0.001",MIN(I10:T10))</f>
        <v>&lt;0.001</v>
      </c>
      <c r="G10" s="81" t="str">
        <f>IF(MAX(I10:U10)=0,"&lt;0.05",MAX(I10:U10))</f>
        <v>&lt;0.05</v>
      </c>
      <c r="H10" s="88" t="str">
        <f>IF(ISERROR(AVERAGE(I10:T10)),"&lt;0.05",AVERAGE(I10:T10))</f>
        <v>&lt;0.05</v>
      </c>
      <c r="I10" s="16" t="s">
        <v>1</v>
      </c>
      <c r="J10" s="35"/>
      <c r="K10" s="35"/>
      <c r="L10" s="16"/>
      <c r="M10" s="24"/>
      <c r="N10" s="17"/>
      <c r="O10" s="130" t="s">
        <v>1</v>
      </c>
      <c r="P10" s="130"/>
      <c r="Q10" s="130"/>
      <c r="R10" s="130"/>
      <c r="S10" s="130"/>
      <c r="T10" s="130"/>
      <c r="V10" s="37"/>
    </row>
    <row r="11" spans="1:22" ht="12.75" customHeight="1" x14ac:dyDescent="0.2">
      <c r="A11" s="108">
        <v>4</v>
      </c>
      <c r="B11" s="5" t="s">
        <v>27</v>
      </c>
      <c r="C11" s="6" t="s">
        <v>14</v>
      </c>
      <c r="D11" s="98">
        <v>2</v>
      </c>
      <c r="E11" s="78">
        <f t="shared" si="0"/>
        <v>2</v>
      </c>
      <c r="F11" s="118" t="str">
        <f t="shared" si="1"/>
        <v>&lt;0.005</v>
      </c>
      <c r="G11" s="81" t="str">
        <f>IF(MAX(I11:U11)=0,"&lt;0.005",MAX(I11:U11))</f>
        <v>&lt;0.005</v>
      </c>
      <c r="H11" s="88" t="str">
        <f>IF(ISERROR(AVERAGE(I11:T11)),"&lt;0.0001",AVERAGE(I11:T11))</f>
        <v>&lt;0.0001</v>
      </c>
      <c r="I11" s="16" t="s">
        <v>73</v>
      </c>
      <c r="J11" s="35"/>
      <c r="K11" s="35"/>
      <c r="L11" s="16"/>
      <c r="M11" s="24"/>
      <c r="N11" s="17"/>
      <c r="O11" s="130" t="s">
        <v>73</v>
      </c>
      <c r="P11" s="130"/>
      <c r="Q11" s="130"/>
      <c r="R11" s="130"/>
      <c r="S11" s="130"/>
      <c r="T11" s="130"/>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35" t="s">
        <v>1</v>
      </c>
      <c r="J12" s="35"/>
      <c r="K12" s="35"/>
      <c r="L12" s="16"/>
      <c r="M12" s="24"/>
      <c r="N12" s="17"/>
      <c r="O12" s="130" t="s">
        <v>1</v>
      </c>
      <c r="P12" s="130"/>
      <c r="Q12" s="130"/>
      <c r="R12" s="130"/>
      <c r="S12" s="130"/>
      <c r="T12" s="130"/>
    </row>
    <row r="13" spans="1:22" ht="12.75" customHeight="1" x14ac:dyDescent="0.2">
      <c r="A13" s="108">
        <v>6</v>
      </c>
      <c r="B13" s="5" t="s">
        <v>36</v>
      </c>
      <c r="C13" s="6" t="s">
        <v>14</v>
      </c>
      <c r="D13" s="98">
        <v>2</v>
      </c>
      <c r="E13" s="78">
        <f t="shared" si="0"/>
        <v>2</v>
      </c>
      <c r="F13" s="118" t="str">
        <f t="shared" si="1"/>
        <v>&lt;0.005</v>
      </c>
      <c r="G13" s="81" t="str">
        <f>IF(MAX(I13:U13)=0,"&lt;0.01",MAX(I13:U13))</f>
        <v>&lt;0.01</v>
      </c>
      <c r="H13" s="88" t="str">
        <f>IF(ISERROR(AVERAGE(I13:T13)),"&lt;0.01",AVERAGE(I13:T13))</f>
        <v>&lt;0.01</v>
      </c>
      <c r="I13" s="16" t="s">
        <v>1</v>
      </c>
      <c r="J13" s="35"/>
      <c r="K13" s="35"/>
      <c r="L13" s="16"/>
      <c r="M13" s="24"/>
      <c r="N13" s="17"/>
      <c r="O13" s="130" t="s">
        <v>1</v>
      </c>
      <c r="P13" s="130"/>
      <c r="Q13" s="130"/>
      <c r="R13" s="130"/>
      <c r="S13" s="130"/>
      <c r="T13" s="130"/>
    </row>
    <row r="14" spans="1:22" ht="12.75" customHeight="1" x14ac:dyDescent="0.2">
      <c r="A14" s="108">
        <v>7</v>
      </c>
      <c r="B14" s="3" t="s">
        <v>15</v>
      </c>
      <c r="C14" s="4" t="s">
        <v>16</v>
      </c>
      <c r="D14" s="97">
        <v>4</v>
      </c>
      <c r="E14" s="78">
        <f t="shared" si="0"/>
        <v>4</v>
      </c>
      <c r="F14" s="118">
        <f t="shared" si="1"/>
        <v>7500</v>
      </c>
      <c r="G14" s="81">
        <f>IF(MAX(I14:U14)=0,"&lt;0.005",MAX(I14:U14))</f>
        <v>48000</v>
      </c>
      <c r="H14" s="88">
        <f>IF(ISERROR(AVERAGE(I14:T14)),"&lt;0.0001",AVERAGE(I14:T14))</f>
        <v>24125</v>
      </c>
      <c r="I14" s="140">
        <v>48000</v>
      </c>
      <c r="J14" s="91"/>
      <c r="K14" s="91"/>
      <c r="L14" s="140">
        <v>12000</v>
      </c>
      <c r="M14" s="114"/>
      <c r="N14" s="113"/>
      <c r="O14" s="131">
        <v>7500</v>
      </c>
      <c r="P14" s="131"/>
      <c r="Q14" s="131"/>
      <c r="R14" s="131">
        <v>29000</v>
      </c>
      <c r="S14" s="131"/>
      <c r="T14" s="131"/>
    </row>
    <row r="15" spans="1:22" ht="12.75" customHeight="1" x14ac:dyDescent="0.2">
      <c r="A15" s="108">
        <v>8</v>
      </c>
      <c r="B15" s="5" t="s">
        <v>29</v>
      </c>
      <c r="C15" s="6" t="s">
        <v>14</v>
      </c>
      <c r="D15" s="98">
        <v>2</v>
      </c>
      <c r="E15" s="78">
        <f t="shared" si="0"/>
        <v>2</v>
      </c>
      <c r="F15" s="118" t="str">
        <f t="shared" si="1"/>
        <v>&lt;0.005</v>
      </c>
      <c r="G15" s="81" t="str">
        <f>IF(MAX(I15:U15)=0,"&lt;0.01",MAX(I15:U15))</f>
        <v>&lt;0.01</v>
      </c>
      <c r="H15" s="88" t="str">
        <f>IF(ISERROR(AVERAGE(I15:T15)),"&lt;0.01",AVERAGE(I15:T15))</f>
        <v>&lt;0.01</v>
      </c>
      <c r="I15" s="124" t="s">
        <v>1</v>
      </c>
      <c r="J15" s="35"/>
      <c r="K15" s="35"/>
      <c r="L15" s="16"/>
      <c r="M15" s="24"/>
      <c r="N15" s="17"/>
      <c r="O15" s="130" t="s">
        <v>1</v>
      </c>
      <c r="P15" s="130"/>
      <c r="Q15" s="130"/>
      <c r="R15" s="130"/>
      <c r="S15" s="130"/>
      <c r="T15" s="130"/>
    </row>
    <row r="16" spans="1:22" ht="12.75" customHeight="1" x14ac:dyDescent="0.2">
      <c r="A16" s="108">
        <v>9</v>
      </c>
      <c r="B16" s="5" t="s">
        <v>30</v>
      </c>
      <c r="C16" s="6" t="s">
        <v>14</v>
      </c>
      <c r="D16" s="98">
        <v>2</v>
      </c>
      <c r="E16" s="78">
        <f t="shared" si="0"/>
        <v>2</v>
      </c>
      <c r="F16" s="118">
        <f t="shared" si="1"/>
        <v>0.1</v>
      </c>
      <c r="G16" s="81">
        <f>IF(MAX(I16:U16)=0,"&lt;0.005",MAX(I16:U16))</f>
        <v>0.18</v>
      </c>
      <c r="H16" s="88">
        <f>IF(ISERROR(AVERAGE(I16:T16)),"&lt;0.0001",AVERAGE(I16:T16))</f>
        <v>0.14000000000000001</v>
      </c>
      <c r="I16" s="124">
        <v>0.1</v>
      </c>
      <c r="J16" s="35"/>
      <c r="K16" s="35"/>
      <c r="L16" s="16"/>
      <c r="M16" s="24"/>
      <c r="N16" s="17"/>
      <c r="O16" s="130">
        <v>0.18</v>
      </c>
      <c r="P16" s="130"/>
      <c r="Q16" s="130"/>
      <c r="R16" s="130"/>
      <c r="S16" s="130"/>
      <c r="T16" s="130"/>
    </row>
    <row r="17" spans="1:22" x14ac:dyDescent="0.2">
      <c r="A17" s="108">
        <v>10</v>
      </c>
      <c r="B17" s="5" t="s">
        <v>31</v>
      </c>
      <c r="C17" s="6" t="s">
        <v>14</v>
      </c>
      <c r="D17" s="98">
        <v>2</v>
      </c>
      <c r="E17" s="2">
        <f t="shared" si="0"/>
        <v>2</v>
      </c>
      <c r="F17" s="119" t="s">
        <v>2</v>
      </c>
      <c r="G17" s="81" t="s">
        <v>2</v>
      </c>
      <c r="H17" s="88" t="s">
        <v>2</v>
      </c>
      <c r="I17" s="16" t="s">
        <v>1</v>
      </c>
      <c r="J17" s="35"/>
      <c r="K17" s="35"/>
      <c r="L17" s="16"/>
      <c r="M17" s="24"/>
      <c r="N17" s="17"/>
      <c r="O17" s="130" t="s">
        <v>1</v>
      </c>
      <c r="P17" s="130"/>
      <c r="Q17" s="130"/>
      <c r="R17" s="130"/>
      <c r="S17" s="130"/>
      <c r="T17" s="130"/>
    </row>
    <row r="18" spans="1:22" ht="12.75" customHeight="1" x14ac:dyDescent="0.2">
      <c r="A18" s="108">
        <v>11</v>
      </c>
      <c r="B18" s="3" t="s">
        <v>32</v>
      </c>
      <c r="C18" s="4" t="s">
        <v>14</v>
      </c>
      <c r="D18" s="97">
        <v>4</v>
      </c>
      <c r="E18" s="2">
        <f t="shared" si="0"/>
        <v>4</v>
      </c>
      <c r="F18" s="119">
        <f t="shared" si="1"/>
        <v>0.02</v>
      </c>
      <c r="G18" s="81">
        <f>IF(MAX(I18:U18)=0,"&lt;0.005",MAX(I18:U18))</f>
        <v>0.03</v>
      </c>
      <c r="H18" s="88">
        <f>IF(ISERROR(AVERAGE(I18:T18)),"&lt;0.0001",AVERAGE(I18:T18))</f>
        <v>2.75E-2</v>
      </c>
      <c r="I18" s="143">
        <v>0.02</v>
      </c>
      <c r="J18" s="20"/>
      <c r="K18" s="20"/>
      <c r="L18" s="143">
        <v>0.03</v>
      </c>
      <c r="M18" s="25"/>
      <c r="N18" s="19"/>
      <c r="O18" s="129">
        <v>0.03</v>
      </c>
      <c r="P18" s="129"/>
      <c r="Q18" s="129"/>
      <c r="R18" s="25">
        <v>0.03</v>
      </c>
      <c r="S18" s="129"/>
      <c r="T18" s="129"/>
    </row>
    <row r="19" spans="1:22" ht="12.75" customHeight="1" x14ac:dyDescent="0.2">
      <c r="A19" s="108">
        <v>12</v>
      </c>
      <c r="B19" s="3" t="s">
        <v>33</v>
      </c>
      <c r="C19" s="4" t="s">
        <v>14</v>
      </c>
      <c r="D19" s="97">
        <v>4</v>
      </c>
      <c r="E19" s="2">
        <f t="shared" si="0"/>
        <v>4</v>
      </c>
      <c r="F19" s="119" t="str">
        <f>IF(MIN(I19:T19)=0,"&lt;0.0001",MIN(I19:T19))</f>
        <v>&lt;0.0001</v>
      </c>
      <c r="G19" s="81" t="str">
        <f>IF(MAX(I19:U19)=0,"&lt;0.0005",MAX(I19:U19))</f>
        <v>&lt;0.0005</v>
      </c>
      <c r="H19" s="88" t="str">
        <f>IF(ISERROR(AVERAGE(I19:T19)),"&lt;0.0005",AVERAGE(I19:T19))</f>
        <v>&lt;0.0005</v>
      </c>
      <c r="I19" s="20" t="s">
        <v>62</v>
      </c>
      <c r="J19" s="20"/>
      <c r="K19" s="20"/>
      <c r="L19" s="20" t="s">
        <v>62</v>
      </c>
      <c r="M19" s="26"/>
      <c r="N19" s="12"/>
      <c r="O19" s="129" t="s">
        <v>62</v>
      </c>
      <c r="P19" s="129"/>
      <c r="Q19" s="129"/>
      <c r="R19" s="129" t="s">
        <v>62</v>
      </c>
      <c r="S19" s="129"/>
      <c r="T19" s="129"/>
    </row>
    <row r="20" spans="1:22" ht="24.75" customHeight="1" x14ac:dyDescent="0.2">
      <c r="A20" s="108">
        <v>13</v>
      </c>
      <c r="B20" s="104" t="s">
        <v>67</v>
      </c>
      <c r="C20" s="102" t="s">
        <v>14</v>
      </c>
      <c r="D20" s="97">
        <v>4</v>
      </c>
      <c r="E20" s="2">
        <f t="shared" si="0"/>
        <v>4</v>
      </c>
      <c r="F20" s="119">
        <f t="shared" si="1"/>
        <v>0.1</v>
      </c>
      <c r="G20" s="81">
        <f>IF(MAX(I20:U20)=0,"&lt;0.005",MAX(I20:U20))</f>
        <v>0.46</v>
      </c>
      <c r="H20" s="88"/>
      <c r="I20" s="143" t="s">
        <v>73</v>
      </c>
      <c r="J20" s="20"/>
      <c r="K20" s="20"/>
      <c r="L20" s="143">
        <v>0.46</v>
      </c>
      <c r="M20" s="25"/>
      <c r="N20" s="19"/>
      <c r="O20" s="25">
        <v>0.44</v>
      </c>
      <c r="P20" s="129"/>
      <c r="Q20" s="129"/>
      <c r="R20" s="129">
        <v>0.1</v>
      </c>
      <c r="S20" s="129"/>
      <c r="T20" s="129"/>
    </row>
    <row r="21" spans="1:22" ht="12.75" customHeight="1" x14ac:dyDescent="0.2">
      <c r="A21" s="108">
        <v>14</v>
      </c>
      <c r="B21" s="105" t="s">
        <v>66</v>
      </c>
      <c r="C21" s="102" t="s">
        <v>14</v>
      </c>
      <c r="D21" s="97">
        <v>4</v>
      </c>
      <c r="E21" s="2">
        <f t="shared" si="0"/>
        <v>4</v>
      </c>
      <c r="F21" s="119" t="s">
        <v>70</v>
      </c>
      <c r="G21" s="81">
        <v>0.5</v>
      </c>
      <c r="H21" s="88" t="s">
        <v>69</v>
      </c>
      <c r="I21" s="20" t="s">
        <v>73</v>
      </c>
      <c r="J21" s="20"/>
      <c r="K21" s="20"/>
      <c r="L21" s="20" t="s">
        <v>73</v>
      </c>
      <c r="M21" s="137"/>
      <c r="N21" s="19"/>
      <c r="O21" s="129">
        <v>0.2</v>
      </c>
      <c r="P21" s="129"/>
      <c r="Q21" s="129"/>
      <c r="R21" s="129" t="s">
        <v>73</v>
      </c>
      <c r="S21" s="129"/>
      <c r="T21" s="129"/>
    </row>
    <row r="22" spans="1:22" ht="24.75" customHeight="1" x14ac:dyDescent="0.2">
      <c r="A22" s="108">
        <v>15</v>
      </c>
      <c r="B22" s="5" t="s">
        <v>21</v>
      </c>
      <c r="C22" s="6" t="s">
        <v>68</v>
      </c>
      <c r="D22" s="98">
        <v>2</v>
      </c>
      <c r="E22" s="2">
        <f t="shared" si="0"/>
        <v>2</v>
      </c>
      <c r="F22" s="119" t="str">
        <f>IF(MIN(I22:T22)=0,"&lt;0.001",MIN(I22:T22))</f>
        <v>&lt;0.001</v>
      </c>
      <c r="G22" s="81" t="str">
        <f>IF(MAX(I22:U22)=0,"&lt;0.2",MAX(I22:U22))</f>
        <v>&lt;0.2</v>
      </c>
      <c r="H22" s="88" t="str">
        <f>IF(ISERROR(AVERAGE(I22:T22)),"&lt;0.2",AVERAGE(I22:T22))</f>
        <v>&lt;0.2</v>
      </c>
      <c r="I22" s="16" t="s">
        <v>74</v>
      </c>
      <c r="J22" s="35"/>
      <c r="K22" s="35"/>
      <c r="L22" s="16"/>
      <c r="M22" s="24"/>
      <c r="N22" s="17"/>
      <c r="O22" s="130" t="s">
        <v>74</v>
      </c>
      <c r="P22" s="130"/>
      <c r="Q22" s="130"/>
      <c r="R22" s="130"/>
      <c r="S22" s="130"/>
      <c r="T22" s="130"/>
    </row>
    <row r="23" spans="1:22" ht="12.75" customHeight="1" x14ac:dyDescent="0.2">
      <c r="A23" s="108">
        <v>16</v>
      </c>
      <c r="B23" s="5" t="s">
        <v>18</v>
      </c>
      <c r="C23" s="6" t="s">
        <v>14</v>
      </c>
      <c r="D23" s="98">
        <v>2</v>
      </c>
      <c r="E23" s="2">
        <f t="shared" si="0"/>
        <v>2</v>
      </c>
      <c r="F23" s="119" t="s">
        <v>71</v>
      </c>
      <c r="G23" s="81" t="s">
        <v>0</v>
      </c>
      <c r="H23" s="88" t="s">
        <v>0</v>
      </c>
      <c r="I23" s="35" t="s">
        <v>1</v>
      </c>
      <c r="J23" s="35"/>
      <c r="K23" s="35"/>
      <c r="L23" s="16"/>
      <c r="M23" s="24"/>
      <c r="N23" s="17"/>
      <c r="O23" s="130" t="s">
        <v>1</v>
      </c>
      <c r="P23" s="130"/>
      <c r="Q23" s="130"/>
      <c r="R23" s="130"/>
      <c r="S23" s="130"/>
      <c r="T23" s="130"/>
    </row>
    <row r="24" spans="1:22" ht="24.75" customHeight="1" x14ac:dyDescent="0.2">
      <c r="A24" s="108">
        <v>17</v>
      </c>
      <c r="B24" s="5" t="s">
        <v>23</v>
      </c>
      <c r="C24" s="6" t="s">
        <v>68</v>
      </c>
      <c r="D24" s="98">
        <v>2</v>
      </c>
      <c r="E24" s="2">
        <f t="shared" si="0"/>
        <v>2</v>
      </c>
      <c r="F24" s="119" t="str">
        <f>IF(MIN(I24:T24)=0,"&lt;2",MIN(I24:T24))</f>
        <v>&lt;2</v>
      </c>
      <c r="G24" s="81" t="str">
        <f>IF(MAX(I24:U24)=0,"&lt;2",MAX(I24:U24))</f>
        <v>&lt;2</v>
      </c>
      <c r="H24" s="88">
        <v>0</v>
      </c>
      <c r="I24" s="16" t="s">
        <v>78</v>
      </c>
      <c r="J24" s="35"/>
      <c r="K24" s="35"/>
      <c r="L24" s="16"/>
      <c r="M24" s="24"/>
      <c r="N24" s="17"/>
      <c r="O24" s="130" t="s">
        <v>78</v>
      </c>
      <c r="P24" s="130"/>
      <c r="Q24" s="130"/>
      <c r="R24" s="130"/>
      <c r="S24" s="130"/>
      <c r="T24" s="130"/>
    </row>
    <row r="25" spans="1:22" ht="12.75" customHeight="1" x14ac:dyDescent="0.2">
      <c r="A25" s="108">
        <v>18</v>
      </c>
      <c r="B25" s="5" t="s">
        <v>34</v>
      </c>
      <c r="C25" s="6" t="s">
        <v>14</v>
      </c>
      <c r="D25" s="98">
        <v>2</v>
      </c>
      <c r="E25" s="2">
        <f t="shared" si="0"/>
        <v>2</v>
      </c>
      <c r="F25" s="119" t="str">
        <f>IF(MIN(I25:T25)=0,"&lt;0.001",MIN(I25:T25))</f>
        <v>&lt;0.001</v>
      </c>
      <c r="G25" s="81" t="str">
        <f>IF(MAX(I25:U25)=0,"&lt;0.16",MAX(I25:U25))</f>
        <v>&lt;0.16</v>
      </c>
      <c r="H25" s="88" t="str">
        <f>IF(ISERROR(AVERAGE(I25:T25)),"&lt;0.16",AVERAGE(I25:T25))</f>
        <v>&lt;0.16</v>
      </c>
      <c r="I25" s="35" t="s">
        <v>1</v>
      </c>
      <c r="J25" s="35"/>
      <c r="K25" s="35"/>
      <c r="L25" s="16"/>
      <c r="M25" s="24"/>
      <c r="N25" s="17"/>
      <c r="O25" s="130" t="s">
        <v>1</v>
      </c>
      <c r="P25" s="130"/>
      <c r="Q25" s="130"/>
      <c r="R25" s="130"/>
      <c r="S25" s="130"/>
      <c r="T25" s="130"/>
    </row>
    <row r="26" spans="1:22" ht="12.75" customHeight="1" x14ac:dyDescent="0.2">
      <c r="A26" s="108">
        <v>19</v>
      </c>
      <c r="B26" s="3" t="s">
        <v>19</v>
      </c>
      <c r="C26" s="4" t="s">
        <v>14</v>
      </c>
      <c r="D26" s="97">
        <v>4</v>
      </c>
      <c r="E26" s="2">
        <f t="shared" si="0"/>
        <v>4</v>
      </c>
      <c r="F26" s="119">
        <f t="shared" si="1"/>
        <v>4500</v>
      </c>
      <c r="G26" s="81">
        <f>IF(MAX(I26:U26)=0,"&lt;0.005",MAX(I26:U26))</f>
        <v>29000</v>
      </c>
      <c r="H26" s="88">
        <f>IF(ISERROR(AVERAGE(I26:T26)),"&lt;0.0001",AVERAGE(I26:T26))</f>
        <v>14650</v>
      </c>
      <c r="I26" s="140">
        <v>29000</v>
      </c>
      <c r="J26" s="91"/>
      <c r="K26" s="91"/>
      <c r="L26" s="140">
        <v>7100</v>
      </c>
      <c r="M26" s="114"/>
      <c r="N26" s="113"/>
      <c r="O26" s="131">
        <v>4500</v>
      </c>
      <c r="P26" s="131"/>
      <c r="Q26" s="131"/>
      <c r="R26" s="131">
        <v>18000</v>
      </c>
      <c r="S26" s="131"/>
      <c r="T26" s="131"/>
    </row>
    <row r="27" spans="1:22" ht="12.75" customHeight="1" x14ac:dyDescent="0.2">
      <c r="A27" s="108">
        <v>20</v>
      </c>
      <c r="B27" s="3" t="s">
        <v>20</v>
      </c>
      <c r="C27" s="4" t="s">
        <v>14</v>
      </c>
      <c r="D27" s="97">
        <v>4</v>
      </c>
      <c r="E27" s="2">
        <f t="shared" si="0"/>
        <v>4</v>
      </c>
      <c r="F27" s="119">
        <f t="shared" si="1"/>
        <v>5</v>
      </c>
      <c r="G27" s="81">
        <f>IF(MAX(I27:U27)=0,"&lt;0.005",MAX(I27:U27))</f>
        <v>5</v>
      </c>
      <c r="H27" s="88">
        <f>IF(ISERROR(AVERAGE(I27:T27)),"&lt;0.0001",AVERAGE(I27:T27))</f>
        <v>5</v>
      </c>
      <c r="I27" s="140" t="s">
        <v>76</v>
      </c>
      <c r="J27" s="91"/>
      <c r="K27" s="91"/>
      <c r="L27" s="140" t="s">
        <v>76</v>
      </c>
      <c r="M27" s="147"/>
      <c r="N27" s="115"/>
      <c r="O27" s="131">
        <v>5</v>
      </c>
      <c r="P27" s="131"/>
      <c r="Q27" s="131"/>
      <c r="R27" s="131" t="s">
        <v>76</v>
      </c>
      <c r="S27" s="131"/>
      <c r="T27" s="131"/>
    </row>
    <row r="28" spans="1:22" ht="26.25" customHeight="1" x14ac:dyDescent="0.2">
      <c r="A28" s="108">
        <v>21</v>
      </c>
      <c r="B28" s="5" t="s">
        <v>22</v>
      </c>
      <c r="C28" s="6" t="s">
        <v>68</v>
      </c>
      <c r="D28" s="98">
        <v>2</v>
      </c>
      <c r="E28" s="2">
        <f t="shared" si="0"/>
        <v>2</v>
      </c>
      <c r="F28" s="119" t="str">
        <f>IF(MIN(I28:T28)=0,"&lt;100",MIN(I28:T28))</f>
        <v>&lt;100</v>
      </c>
      <c r="G28" s="81" t="str">
        <f>IF(MAX(I28:U28)=0,"&lt;100",MAX(I28:U28))</f>
        <v>&lt;100</v>
      </c>
      <c r="H28" s="88" t="str">
        <f>IF(ISERROR(AVERAGE(I28:T28)),"&lt;100",AVERAGE(I28:T28))</f>
        <v>&lt;100</v>
      </c>
      <c r="I28" s="35" t="s">
        <v>75</v>
      </c>
      <c r="J28" s="35"/>
      <c r="K28" s="35"/>
      <c r="L28" s="16"/>
      <c r="M28" s="24"/>
      <c r="N28" s="17"/>
      <c r="O28" s="130" t="s">
        <v>75</v>
      </c>
      <c r="P28" s="130"/>
      <c r="Q28" s="130"/>
      <c r="R28" s="130"/>
      <c r="S28" s="130"/>
      <c r="T28" s="160"/>
      <c r="U28" s="37"/>
      <c r="V28" s="37"/>
    </row>
    <row r="29" spans="1:22" ht="12.75" customHeight="1" x14ac:dyDescent="0.2">
      <c r="A29" s="108">
        <v>22</v>
      </c>
      <c r="B29" s="5" t="s">
        <v>35</v>
      </c>
      <c r="C29" s="6" t="s">
        <v>14</v>
      </c>
      <c r="D29" s="98">
        <v>2</v>
      </c>
      <c r="E29" s="78">
        <f t="shared" si="0"/>
        <v>2</v>
      </c>
      <c r="F29" s="118" t="str">
        <f t="shared" si="1"/>
        <v>&lt;0.005</v>
      </c>
      <c r="G29" s="81" t="str">
        <f>IF(MAX(I29:U29)=0,"&lt;0.005",MAX(I29:U29))</f>
        <v>&lt;0.005</v>
      </c>
      <c r="H29" s="88" t="str">
        <f>IF(ISERROR(AVERAGE(I29:T29)),"&lt;0.0001",AVERAGE(I29:T29))</f>
        <v>&lt;0.0001</v>
      </c>
      <c r="I29" s="124" t="s">
        <v>1</v>
      </c>
      <c r="J29" s="35"/>
      <c r="K29" s="35"/>
      <c r="L29" s="16"/>
      <c r="M29" s="24"/>
      <c r="N29" s="17"/>
      <c r="O29" s="130" t="s">
        <v>1</v>
      </c>
      <c r="P29" s="130"/>
      <c r="Q29" s="130"/>
      <c r="R29" s="130"/>
      <c r="S29" s="130"/>
      <c r="T29" s="160"/>
      <c r="U29" s="37"/>
      <c r="V29" s="37"/>
    </row>
    <row r="30" spans="1:22" ht="12.75" customHeight="1" x14ac:dyDescent="0.2">
      <c r="A30" s="108">
        <v>23</v>
      </c>
      <c r="B30" s="1" t="s">
        <v>17</v>
      </c>
      <c r="C30" s="2" t="s">
        <v>17</v>
      </c>
      <c r="D30" s="99">
        <v>12</v>
      </c>
      <c r="E30" s="78">
        <f t="shared" si="0"/>
        <v>12</v>
      </c>
      <c r="F30" s="118">
        <f t="shared" si="1"/>
        <v>6.6</v>
      </c>
      <c r="G30" s="81">
        <f>IF(MAX(I30:U30)=0,"&lt;0.005",MAX(I30:U30))</f>
        <v>7.5</v>
      </c>
      <c r="H30" s="88">
        <f>IF(ISERROR(AVERAGE(I30:T30)),"&lt;0.0001",AVERAGE(I30:T30))</f>
        <v>7.2749999999999995</v>
      </c>
      <c r="I30" s="15">
        <v>7.5</v>
      </c>
      <c r="J30" s="15">
        <v>7.2</v>
      </c>
      <c r="K30" s="15">
        <v>7.3</v>
      </c>
      <c r="L30" s="15">
        <v>7.3</v>
      </c>
      <c r="M30" s="15">
        <v>7.5</v>
      </c>
      <c r="N30" s="22">
        <v>6.6</v>
      </c>
      <c r="O30" s="132">
        <v>7.2</v>
      </c>
      <c r="P30" s="22">
        <v>7.4</v>
      </c>
      <c r="Q30" s="132">
        <v>7.3</v>
      </c>
      <c r="R30" s="132">
        <v>7.4</v>
      </c>
      <c r="S30" s="132">
        <v>7.1</v>
      </c>
      <c r="T30" s="161">
        <v>7.5</v>
      </c>
      <c r="U30" s="162"/>
      <c r="V30" s="162"/>
    </row>
    <row r="31" spans="1:22" ht="12.75" customHeight="1" x14ac:dyDescent="0.2">
      <c r="A31" s="107"/>
      <c r="B31" s="37"/>
      <c r="C31" s="28"/>
      <c r="D31" s="100"/>
      <c r="E31" s="28"/>
      <c r="F31" s="82"/>
      <c r="G31" s="82"/>
      <c r="H31" s="82"/>
      <c r="I31" s="29"/>
      <c r="J31" s="29"/>
      <c r="K31" s="29"/>
      <c r="L31" s="30"/>
      <c r="M31" s="32"/>
      <c r="N31" s="31"/>
      <c r="O31" s="31"/>
      <c r="P31" s="31"/>
      <c r="Q31" s="31"/>
      <c r="R31" s="31"/>
      <c r="S31" s="31"/>
      <c r="T31" s="31"/>
    </row>
    <row r="32" spans="1:22" ht="12.75" customHeight="1" x14ac:dyDescent="0.2">
      <c r="B32" s="69" t="s">
        <v>40</v>
      </c>
      <c r="D32" s="100"/>
      <c r="E32" s="68"/>
      <c r="M32" s="145"/>
    </row>
    <row r="33" spans="2:6" ht="12.75" customHeight="1" x14ac:dyDescent="0.2">
      <c r="B33" s="7" t="s">
        <v>39</v>
      </c>
      <c r="D33" s="101"/>
      <c r="E33" s="178"/>
      <c r="F33" s="178"/>
    </row>
    <row r="34" spans="2:6" ht="12.75" customHeight="1" x14ac:dyDescent="0.2">
      <c r="B34" s="8" t="s">
        <v>37</v>
      </c>
    </row>
    <row r="35" spans="2:6" ht="12.75" customHeight="1" x14ac:dyDescent="0.2">
      <c r="B35" s="9" t="s">
        <v>38</v>
      </c>
    </row>
    <row r="37" spans="2:6" ht="12.75" customHeight="1" x14ac:dyDescent="0.2"/>
    <row r="38" spans="2:6" ht="15.75" customHeight="1" x14ac:dyDescent="0.2"/>
    <row r="39" spans="2:6" ht="12.75" customHeight="1" x14ac:dyDescent="0.2"/>
    <row r="41" spans="2:6" ht="12.75" customHeight="1" x14ac:dyDescent="0.2"/>
  </sheetData>
  <sheetProtection algorithmName="SHA-512" hashValue="OKLJyuGwDBnx+qp8DYyKIaL1OLnDOzyk6/qGYeyrBpSkDj3jPgiCjHyictxTsoz/k1kntN5dQPlXUM5wMsryHw==" saltValue="x27zl54X0hI4Avdmh3JEfQ=="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6" width="10.140625" style="36" customWidth="1"/>
    <col min="17" max="17" width="10" style="36" customWidth="1"/>
    <col min="18" max="18" width="10.140625" style="36" customWidth="1"/>
    <col min="19" max="19" width="10.42578125" style="36" customWidth="1"/>
    <col min="20" max="20" width="10.85546875" style="36" customWidth="1"/>
    <col min="21" max="21" width="10.42578125" customWidth="1"/>
    <col min="22" max="22" width="10.140625" customWidth="1"/>
    <col min="23" max="23" width="8"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6</v>
      </c>
    </row>
    <row r="4" spans="1:22" ht="12.75" customHeight="1" x14ac:dyDescent="0.2">
      <c r="B4" s="67" t="s">
        <v>7</v>
      </c>
      <c r="F4" s="80"/>
    </row>
    <row r="5" spans="1:22" ht="12.75" customHeight="1" x14ac:dyDescent="0.2">
      <c r="A5" s="107"/>
      <c r="B5" s="171" t="s">
        <v>8</v>
      </c>
      <c r="C5" s="172"/>
      <c r="D5" s="172"/>
      <c r="E5" s="172"/>
      <c r="F5" s="172"/>
      <c r="G5" s="172"/>
      <c r="H5" s="172"/>
      <c r="I5" s="172"/>
      <c r="J5" s="172"/>
      <c r="K5" s="172"/>
      <c r="L5" s="172"/>
      <c r="M5" s="172"/>
      <c r="N5" s="172"/>
      <c r="O5" s="172"/>
      <c r="P5" s="172"/>
      <c r="Q5" s="172"/>
      <c r="R5" s="172"/>
      <c r="S5" s="172"/>
      <c r="T5" s="106"/>
      <c r="V5" s="37"/>
    </row>
    <row r="6" spans="1:22" ht="12.75" customHeight="1" x14ac:dyDescent="0.2">
      <c r="A6" s="174" t="s">
        <v>64</v>
      </c>
      <c r="B6" s="168" t="s">
        <v>9</v>
      </c>
      <c r="C6" s="168" t="s">
        <v>10</v>
      </c>
      <c r="D6" s="175" t="s">
        <v>65</v>
      </c>
      <c r="E6" s="168" t="s">
        <v>41</v>
      </c>
      <c r="F6" s="170" t="s">
        <v>11</v>
      </c>
      <c r="G6" s="170" t="s">
        <v>13</v>
      </c>
      <c r="H6" s="170" t="s">
        <v>12</v>
      </c>
      <c r="I6" s="153">
        <v>41579</v>
      </c>
      <c r="J6" s="10">
        <v>41316</v>
      </c>
      <c r="K6" s="10">
        <v>41344</v>
      </c>
      <c r="L6" s="10">
        <v>41379</v>
      </c>
      <c r="M6" s="10">
        <v>41404</v>
      </c>
      <c r="N6" s="10">
        <v>41460</v>
      </c>
      <c r="O6" s="128">
        <v>41479</v>
      </c>
      <c r="P6" s="128">
        <v>41507</v>
      </c>
      <c r="Q6" s="128">
        <v>41536</v>
      </c>
      <c r="R6" s="128">
        <v>41565</v>
      </c>
      <c r="S6" s="128">
        <v>41598</v>
      </c>
      <c r="T6" s="128">
        <v>41617</v>
      </c>
      <c r="U6" s="138"/>
      <c r="V6" s="165"/>
    </row>
    <row r="7" spans="1:22" ht="12.75" customHeight="1" x14ac:dyDescent="0.2">
      <c r="A7" s="169"/>
      <c r="B7" s="169"/>
      <c r="C7" s="169"/>
      <c r="D7" s="169"/>
      <c r="E7" s="169"/>
      <c r="F7" s="169"/>
      <c r="G7" s="169"/>
      <c r="H7" s="169"/>
      <c r="I7" s="110" t="s">
        <v>86</v>
      </c>
      <c r="J7" s="110" t="s">
        <v>100</v>
      </c>
      <c r="K7" s="110" t="s">
        <v>101</v>
      </c>
      <c r="L7" s="126" t="s">
        <v>116</v>
      </c>
      <c r="M7" s="10" t="s">
        <v>117</v>
      </c>
      <c r="N7" s="10" t="s">
        <v>130</v>
      </c>
      <c r="O7" s="126" t="s">
        <v>148</v>
      </c>
      <c r="P7" s="126" t="s">
        <v>149</v>
      </c>
      <c r="Q7" s="126" t="s">
        <v>157</v>
      </c>
      <c r="R7" s="126" t="s">
        <v>166</v>
      </c>
      <c r="S7" s="126" t="s">
        <v>175</v>
      </c>
      <c r="T7" s="126" t="s">
        <v>184</v>
      </c>
      <c r="U7" s="164"/>
      <c r="V7" s="162"/>
    </row>
    <row r="8" spans="1:22" ht="12.75" customHeight="1" x14ac:dyDescent="0.2">
      <c r="A8" s="108">
        <v>1</v>
      </c>
      <c r="B8" s="3" t="s">
        <v>24</v>
      </c>
      <c r="C8" s="4" t="s">
        <v>14</v>
      </c>
      <c r="D8" s="97">
        <v>4</v>
      </c>
      <c r="E8" s="78">
        <f t="shared" ref="E8:E30" si="0">COUNTA(I8:T8)</f>
        <v>4</v>
      </c>
      <c r="F8" s="118">
        <f>IF(MIN(I8:T8)=0,"&lt;5",MIN(I8:T8))</f>
        <v>53</v>
      </c>
      <c r="G8" s="81">
        <f>IF(MAX(I8:U8)=0,"&lt;5",MAX(I8:U8))</f>
        <v>110</v>
      </c>
      <c r="H8" s="88">
        <f>IF(ISERROR(AVERAGE(I8:T8)),"&lt;5",AVERAGE(I8:T8))</f>
        <v>86.5</v>
      </c>
      <c r="I8" s="140">
        <v>100</v>
      </c>
      <c r="J8" s="91"/>
      <c r="K8" s="91"/>
      <c r="L8" s="13">
        <v>83</v>
      </c>
      <c r="M8" s="13"/>
      <c r="N8" s="23"/>
      <c r="O8" s="129">
        <v>53</v>
      </c>
      <c r="P8" s="129"/>
      <c r="Q8" s="129"/>
      <c r="R8" s="129">
        <v>110</v>
      </c>
      <c r="S8" s="129"/>
      <c r="T8" s="129"/>
      <c r="V8" s="37"/>
    </row>
    <row r="9" spans="1:22" ht="12.75" customHeight="1" x14ac:dyDescent="0.2">
      <c r="A9" s="108">
        <v>2</v>
      </c>
      <c r="B9" s="65" t="s">
        <v>25</v>
      </c>
      <c r="C9" s="6" t="s">
        <v>14</v>
      </c>
      <c r="D9" s="98">
        <v>2</v>
      </c>
      <c r="E9" s="78">
        <f t="shared" si="0"/>
        <v>2</v>
      </c>
      <c r="F9" s="118" t="str">
        <f t="shared" ref="F9:F30" si="1">IF(MIN(I9:T9)=0,"&lt;0.005",MIN(I9:T9))</f>
        <v>&lt;0.005</v>
      </c>
      <c r="G9" s="81" t="str">
        <f t="shared" ref="G9:G30" si="2">IF(MAX(I9:U9)=0,"&lt;0.005",MAX(I9:U9))</f>
        <v>&lt;0.005</v>
      </c>
      <c r="H9" s="88" t="str">
        <f>IF(ISERROR(AVERAGE(I9:T9)),"&lt;0.0001",AVERAGE(I9:T9))</f>
        <v>&lt;0.0001</v>
      </c>
      <c r="I9" s="16" t="s">
        <v>73</v>
      </c>
      <c r="J9" s="35"/>
      <c r="K9" s="35"/>
      <c r="L9" s="16"/>
      <c r="M9" s="24"/>
      <c r="N9" s="17"/>
      <c r="O9" s="130" t="s">
        <v>73</v>
      </c>
      <c r="P9" s="130"/>
      <c r="Q9" s="130"/>
      <c r="R9" s="130"/>
      <c r="S9" s="130"/>
      <c r="T9" s="130"/>
      <c r="V9" s="37"/>
    </row>
    <row r="10" spans="1:22" ht="12.75" customHeight="1" x14ac:dyDescent="0.2">
      <c r="A10" s="108">
        <v>3</v>
      </c>
      <c r="B10" s="5" t="s">
        <v>26</v>
      </c>
      <c r="C10" s="6" t="s">
        <v>14</v>
      </c>
      <c r="D10" s="98">
        <v>2</v>
      </c>
      <c r="E10" s="78">
        <f t="shared" si="0"/>
        <v>2</v>
      </c>
      <c r="F10" s="118" t="str">
        <f>IF(MIN(I10:T10)=0,"&lt;0.001",MIN(I10:T10))</f>
        <v>&lt;0.001</v>
      </c>
      <c r="G10" s="81" t="str">
        <f>IF(MAX(I10:U10)=0,"&lt;0.05",MAX(I10:U10))</f>
        <v>&lt;0.05</v>
      </c>
      <c r="H10" s="88" t="str">
        <f>IF(ISERROR(AVERAGE(I10:T10)),"&lt;0.05",AVERAGE(I10:T10))</f>
        <v>&lt;0.05</v>
      </c>
      <c r="I10" s="16" t="s">
        <v>1</v>
      </c>
      <c r="J10" s="35"/>
      <c r="K10" s="35"/>
      <c r="L10" s="16"/>
      <c r="M10" s="24"/>
      <c r="N10" s="17"/>
      <c r="O10" s="130" t="s">
        <v>1</v>
      </c>
      <c r="P10" s="130"/>
      <c r="Q10" s="130"/>
      <c r="R10" s="130"/>
      <c r="S10" s="130"/>
      <c r="T10" s="130"/>
    </row>
    <row r="11" spans="1:22" ht="12.75" customHeight="1" x14ac:dyDescent="0.2">
      <c r="A11" s="108">
        <v>4</v>
      </c>
      <c r="B11" s="5" t="s">
        <v>27</v>
      </c>
      <c r="C11" s="6" t="s">
        <v>14</v>
      </c>
      <c r="D11" s="98">
        <v>2</v>
      </c>
      <c r="E11" s="78">
        <f t="shared" si="0"/>
        <v>2</v>
      </c>
      <c r="F11" s="118" t="str">
        <f t="shared" si="1"/>
        <v>&lt;0.005</v>
      </c>
      <c r="G11" s="81" t="str">
        <f t="shared" si="2"/>
        <v>&lt;0.005</v>
      </c>
      <c r="H11" s="88" t="str">
        <f>IF(ISERROR(AVERAGE(I11:T11)),"&lt;0.0001",AVERAGE(I11:T11))</f>
        <v>&lt;0.0001</v>
      </c>
      <c r="I11" s="16" t="s">
        <v>73</v>
      </c>
      <c r="J11" s="35"/>
      <c r="K11" s="35"/>
      <c r="L11" s="16"/>
      <c r="M11" s="24"/>
      <c r="N11" s="17"/>
      <c r="O11" s="130" t="s">
        <v>73</v>
      </c>
      <c r="P11" s="130"/>
      <c r="Q11" s="130"/>
      <c r="R11" s="130"/>
      <c r="S11" s="130"/>
      <c r="T11" s="130"/>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35" t="s">
        <v>1</v>
      </c>
      <c r="J12" s="35"/>
      <c r="K12" s="35"/>
      <c r="L12" s="16"/>
      <c r="M12" s="24"/>
      <c r="N12" s="17"/>
      <c r="O12" s="130" t="s">
        <v>1</v>
      </c>
      <c r="P12" s="130"/>
      <c r="Q12" s="130"/>
      <c r="R12" s="130"/>
      <c r="S12" s="130"/>
      <c r="T12" s="130"/>
    </row>
    <row r="13" spans="1:22" ht="12.75" customHeight="1" x14ac:dyDescent="0.2">
      <c r="A13" s="108">
        <v>6</v>
      </c>
      <c r="B13" s="5" t="s">
        <v>36</v>
      </c>
      <c r="C13" s="6" t="s">
        <v>14</v>
      </c>
      <c r="D13" s="98">
        <v>2</v>
      </c>
      <c r="E13" s="78">
        <f t="shared" si="0"/>
        <v>2</v>
      </c>
      <c r="F13" s="118" t="str">
        <f t="shared" si="1"/>
        <v>&lt;0.005</v>
      </c>
      <c r="G13" s="81" t="str">
        <f>IF(MAX(I13:U13)=0,"&lt;0.01",MAX(I13:U13))</f>
        <v>&lt;0.01</v>
      </c>
      <c r="H13" s="88" t="str">
        <f>IF(ISERROR(AVERAGE(I13:T13)),"&lt;0.01",AVERAGE(I13:T13))</f>
        <v>&lt;0.01</v>
      </c>
      <c r="I13" s="124" t="s">
        <v>1</v>
      </c>
      <c r="J13" s="35"/>
      <c r="K13" s="35"/>
      <c r="L13" s="16"/>
      <c r="M13" s="24"/>
      <c r="N13" s="17"/>
      <c r="O13" s="130" t="s">
        <v>1</v>
      </c>
      <c r="P13" s="130"/>
      <c r="Q13" s="130"/>
      <c r="R13" s="130"/>
      <c r="S13" s="130"/>
      <c r="T13" s="130"/>
    </row>
    <row r="14" spans="1:22" ht="12.75" customHeight="1" x14ac:dyDescent="0.2">
      <c r="A14" s="108">
        <v>7</v>
      </c>
      <c r="B14" s="3" t="s">
        <v>15</v>
      </c>
      <c r="C14" s="4" t="s">
        <v>16</v>
      </c>
      <c r="D14" s="97">
        <v>4</v>
      </c>
      <c r="E14" s="78">
        <f t="shared" si="0"/>
        <v>4</v>
      </c>
      <c r="F14" s="118">
        <f t="shared" si="1"/>
        <v>13000</v>
      </c>
      <c r="G14" s="81">
        <f t="shared" si="2"/>
        <v>49000</v>
      </c>
      <c r="H14" s="88">
        <f>IF(ISERROR(AVERAGE(I14:T14)),"&lt;0.0001",AVERAGE(I14:T14))</f>
        <v>27500</v>
      </c>
      <c r="I14" s="140">
        <v>49000</v>
      </c>
      <c r="J14" s="91"/>
      <c r="K14" s="91"/>
      <c r="L14" s="140">
        <v>14000</v>
      </c>
      <c r="M14" s="114"/>
      <c r="N14" s="113"/>
      <c r="O14" s="131">
        <v>13000</v>
      </c>
      <c r="P14" s="131"/>
      <c r="Q14" s="131"/>
      <c r="R14" s="131">
        <v>34000</v>
      </c>
      <c r="S14" s="131"/>
      <c r="T14" s="131"/>
    </row>
    <row r="15" spans="1:22" ht="12.75" customHeight="1" x14ac:dyDescent="0.2">
      <c r="A15" s="108">
        <v>8</v>
      </c>
      <c r="B15" s="5" t="s">
        <v>29</v>
      </c>
      <c r="C15" s="6" t="s">
        <v>14</v>
      </c>
      <c r="D15" s="98">
        <v>2</v>
      </c>
      <c r="E15" s="78">
        <f t="shared" si="0"/>
        <v>2</v>
      </c>
      <c r="F15" s="118" t="str">
        <f t="shared" si="1"/>
        <v>&lt;0.005</v>
      </c>
      <c r="G15" s="81" t="str">
        <f>IF(MAX(I15:U15)=0,"&lt;0.01",MAX(I15:U15))</f>
        <v>&lt;0.01</v>
      </c>
      <c r="H15" s="88" t="str">
        <f>IF(ISERROR(AVERAGE(I15:T15)),"&lt;0.01",AVERAGE(I15:T15))</f>
        <v>&lt;0.01</v>
      </c>
      <c r="I15" s="124" t="s">
        <v>1</v>
      </c>
      <c r="J15" s="35"/>
      <c r="K15" s="35"/>
      <c r="L15" s="16"/>
      <c r="M15" s="24"/>
      <c r="N15" s="17"/>
      <c r="O15" s="130" t="s">
        <v>1</v>
      </c>
      <c r="P15" s="130"/>
      <c r="Q15" s="130"/>
      <c r="R15" s="130"/>
      <c r="S15" s="130"/>
      <c r="T15" s="130"/>
    </row>
    <row r="16" spans="1:22" ht="12.75" customHeight="1" x14ac:dyDescent="0.2">
      <c r="A16" s="108">
        <v>9</v>
      </c>
      <c r="B16" s="5" t="s">
        <v>30</v>
      </c>
      <c r="C16" s="6" t="s">
        <v>14</v>
      </c>
      <c r="D16" s="98">
        <v>2</v>
      </c>
      <c r="E16" s="78">
        <f t="shared" si="0"/>
        <v>2</v>
      </c>
      <c r="F16" s="118">
        <f t="shared" si="1"/>
        <v>7.0000000000000007E-2</v>
      </c>
      <c r="G16" s="81">
        <f t="shared" si="2"/>
        <v>0.14000000000000001</v>
      </c>
      <c r="H16" s="88">
        <f>IF(ISERROR(AVERAGE(I16:T16)),"&lt;0.0001",AVERAGE(I16:T16))</f>
        <v>0.10500000000000001</v>
      </c>
      <c r="I16" s="124">
        <v>7.0000000000000007E-2</v>
      </c>
      <c r="J16" s="35"/>
      <c r="K16" s="35"/>
      <c r="L16" s="16"/>
      <c r="M16" s="24"/>
      <c r="N16" s="17"/>
      <c r="O16" s="130">
        <v>0.14000000000000001</v>
      </c>
      <c r="P16" s="130"/>
      <c r="Q16" s="130"/>
      <c r="R16" s="130"/>
      <c r="S16" s="130"/>
      <c r="T16" s="130"/>
    </row>
    <row r="17" spans="1:22" x14ac:dyDescent="0.2">
      <c r="A17" s="108">
        <v>10</v>
      </c>
      <c r="B17" s="5" t="s">
        <v>31</v>
      </c>
      <c r="C17" s="6" t="s">
        <v>14</v>
      </c>
      <c r="D17" s="98">
        <v>2</v>
      </c>
      <c r="E17" s="2">
        <f t="shared" si="0"/>
        <v>2</v>
      </c>
      <c r="F17" s="119" t="s">
        <v>2</v>
      </c>
      <c r="G17" s="81" t="s">
        <v>2</v>
      </c>
      <c r="H17" s="88" t="s">
        <v>2</v>
      </c>
      <c r="I17" s="16" t="s">
        <v>1</v>
      </c>
      <c r="J17" s="35"/>
      <c r="K17" s="35"/>
      <c r="L17" s="16"/>
      <c r="M17" s="24"/>
      <c r="N17" s="17"/>
      <c r="O17" s="130" t="s">
        <v>1</v>
      </c>
      <c r="P17" s="130"/>
      <c r="Q17" s="130"/>
      <c r="R17" s="130"/>
      <c r="S17" s="130"/>
      <c r="T17" s="130"/>
    </row>
    <row r="18" spans="1:22" ht="12.75" customHeight="1" x14ac:dyDescent="0.2">
      <c r="A18" s="108">
        <v>11</v>
      </c>
      <c r="B18" s="3" t="s">
        <v>32</v>
      </c>
      <c r="C18" s="4" t="s">
        <v>14</v>
      </c>
      <c r="D18" s="97">
        <v>4</v>
      </c>
      <c r="E18" s="2">
        <f t="shared" si="0"/>
        <v>4</v>
      </c>
      <c r="F18" s="119">
        <f t="shared" si="1"/>
        <v>0.02</v>
      </c>
      <c r="G18" s="81">
        <f t="shared" si="2"/>
        <v>0.02</v>
      </c>
      <c r="H18" s="88">
        <f>IF(ISERROR(AVERAGE(I18:T18)),"&lt;0.0001",AVERAGE(I18:T18))</f>
        <v>0.02</v>
      </c>
      <c r="I18" s="143" t="s">
        <v>1</v>
      </c>
      <c r="J18" s="20"/>
      <c r="K18" s="20"/>
      <c r="L18" s="143">
        <v>0.02</v>
      </c>
      <c r="M18" s="25"/>
      <c r="N18" s="19"/>
      <c r="O18" s="129">
        <v>0.02</v>
      </c>
      <c r="P18" s="129"/>
      <c r="Q18" s="129"/>
      <c r="R18" s="129">
        <v>0.02</v>
      </c>
      <c r="S18" s="129"/>
      <c r="T18" s="129"/>
    </row>
    <row r="19" spans="1:22" ht="12.75" customHeight="1" x14ac:dyDescent="0.2">
      <c r="A19" s="108">
        <v>12</v>
      </c>
      <c r="B19" s="3" t="s">
        <v>33</v>
      </c>
      <c r="C19" s="4" t="s">
        <v>14</v>
      </c>
      <c r="D19" s="97">
        <v>4</v>
      </c>
      <c r="E19" s="2">
        <f t="shared" si="0"/>
        <v>4</v>
      </c>
      <c r="F19" s="119" t="str">
        <f>IF(MIN(I19:T19)=0,"&lt;0.0001",MIN(I19:T19))</f>
        <v>&lt;0.0001</v>
      </c>
      <c r="G19" s="81" t="str">
        <f>IF(MAX(I19:U19)=0,"&lt;0.0005",MAX(I19:U19))</f>
        <v>&lt;0.0005</v>
      </c>
      <c r="H19" s="88" t="str">
        <f>IF(ISERROR(AVERAGE(I19:T19)),"&lt;0.0005",AVERAGE(I19:T19))</f>
        <v>&lt;0.0005</v>
      </c>
      <c r="I19" s="20" t="s">
        <v>62</v>
      </c>
      <c r="J19" s="20"/>
      <c r="K19" s="20"/>
      <c r="L19" s="20" t="s">
        <v>62</v>
      </c>
      <c r="M19" s="26"/>
      <c r="N19" s="12"/>
      <c r="O19" s="129" t="s">
        <v>62</v>
      </c>
      <c r="P19" s="129"/>
      <c r="Q19" s="129"/>
      <c r="R19" s="129" t="s">
        <v>62</v>
      </c>
      <c r="S19" s="129"/>
      <c r="T19" s="129"/>
    </row>
    <row r="20" spans="1:22" ht="24.75" customHeight="1" x14ac:dyDescent="0.2">
      <c r="A20" s="108">
        <v>13</v>
      </c>
      <c r="B20" s="104" t="s">
        <v>67</v>
      </c>
      <c r="C20" s="102" t="s">
        <v>14</v>
      </c>
      <c r="D20" s="97">
        <v>4</v>
      </c>
      <c r="E20" s="2">
        <f t="shared" si="0"/>
        <v>4</v>
      </c>
      <c r="F20" s="119">
        <f t="shared" si="1"/>
        <v>0.43</v>
      </c>
      <c r="G20" s="81">
        <f t="shared" si="2"/>
        <v>0.47</v>
      </c>
      <c r="H20" s="88"/>
      <c r="I20" s="20" t="s">
        <v>73</v>
      </c>
      <c r="J20" s="20"/>
      <c r="K20" s="20"/>
      <c r="L20" s="143">
        <v>0.43</v>
      </c>
      <c r="M20" s="25"/>
      <c r="N20" s="19"/>
      <c r="O20" s="129">
        <v>0.47</v>
      </c>
      <c r="P20" s="129"/>
      <c r="Q20" s="129"/>
      <c r="R20" s="129" t="s">
        <v>73</v>
      </c>
      <c r="S20" s="129"/>
      <c r="T20" s="129"/>
    </row>
    <row r="21" spans="1:22" ht="12.75" customHeight="1" x14ac:dyDescent="0.2">
      <c r="A21" s="108">
        <v>14</v>
      </c>
      <c r="B21" s="105" t="s">
        <v>66</v>
      </c>
      <c r="C21" s="102" t="s">
        <v>14</v>
      </c>
      <c r="D21" s="97">
        <v>4</v>
      </c>
      <c r="E21" s="2">
        <f t="shared" si="0"/>
        <v>4</v>
      </c>
      <c r="F21" s="119">
        <f t="shared" si="1"/>
        <v>0.2</v>
      </c>
      <c r="G21" s="81">
        <f t="shared" si="2"/>
        <v>0.2</v>
      </c>
      <c r="H21" s="88">
        <f>IF(ISERROR(AVERAGE(I21:T21)),"&lt;0.0001",AVERAGE(I21:T21))</f>
        <v>0.2</v>
      </c>
      <c r="I21" s="20" t="s">
        <v>73</v>
      </c>
      <c r="J21" s="20"/>
      <c r="K21" s="20"/>
      <c r="L21" s="18" t="s">
        <v>73</v>
      </c>
      <c r="M21" s="137"/>
      <c r="N21" s="19"/>
      <c r="O21" s="129">
        <v>0.2</v>
      </c>
      <c r="P21" s="129"/>
      <c r="Q21" s="129"/>
      <c r="R21" s="129" t="s">
        <v>73</v>
      </c>
      <c r="S21" s="129"/>
      <c r="T21" s="129"/>
    </row>
    <row r="22" spans="1:22" ht="24.75" customHeight="1" x14ac:dyDescent="0.2">
      <c r="A22" s="108">
        <v>15</v>
      </c>
      <c r="B22" s="5" t="s">
        <v>21</v>
      </c>
      <c r="C22" s="6" t="s">
        <v>68</v>
      </c>
      <c r="D22" s="98">
        <v>2</v>
      </c>
      <c r="E22" s="2">
        <f t="shared" si="0"/>
        <v>2</v>
      </c>
      <c r="F22" s="119" t="str">
        <f>IF(MIN(I22:T22)=0,"&lt;0.001",MIN(I22:T22))</f>
        <v>&lt;0.001</v>
      </c>
      <c r="G22" s="81" t="str">
        <f>IF(MAX(I22:U22)=0,"&lt;0.2",MAX(I22:U22))</f>
        <v>&lt;0.2</v>
      </c>
      <c r="H22" s="88" t="str">
        <f>IF(ISERROR(AVERAGE(I22:T22)),"&lt;0.2",AVERAGE(I22:T22))</f>
        <v>&lt;0.2</v>
      </c>
      <c r="I22" s="16" t="s">
        <v>74</v>
      </c>
      <c r="J22" s="35"/>
      <c r="K22" s="35"/>
      <c r="L22" s="16"/>
      <c r="M22" s="24"/>
      <c r="N22" s="17"/>
      <c r="O22" s="130" t="s">
        <v>74</v>
      </c>
      <c r="P22" s="130"/>
      <c r="Q22" s="130"/>
      <c r="R22" s="130"/>
      <c r="S22" s="130"/>
      <c r="T22" s="130"/>
    </row>
    <row r="23" spans="1:22" ht="12.75" customHeight="1" x14ac:dyDescent="0.2">
      <c r="A23" s="108">
        <v>16</v>
      </c>
      <c r="B23" s="5" t="s">
        <v>18</v>
      </c>
      <c r="C23" s="6" t="s">
        <v>14</v>
      </c>
      <c r="D23" s="98">
        <v>2</v>
      </c>
      <c r="E23" s="2">
        <f t="shared" si="0"/>
        <v>2</v>
      </c>
      <c r="F23" s="119" t="s">
        <v>71</v>
      </c>
      <c r="G23" s="81" t="s">
        <v>0</v>
      </c>
      <c r="H23" s="88" t="s">
        <v>0</v>
      </c>
      <c r="I23" s="35" t="s">
        <v>1</v>
      </c>
      <c r="J23" s="35"/>
      <c r="K23" s="35"/>
      <c r="L23" s="16"/>
      <c r="M23" s="24"/>
      <c r="N23" s="17"/>
      <c r="O23" s="130" t="s">
        <v>1</v>
      </c>
      <c r="P23" s="130"/>
      <c r="Q23" s="130"/>
      <c r="R23" s="130"/>
      <c r="S23" s="130"/>
      <c r="T23" s="130"/>
    </row>
    <row r="24" spans="1:22" ht="24.75" customHeight="1" x14ac:dyDescent="0.2">
      <c r="A24" s="108">
        <v>17</v>
      </c>
      <c r="B24" s="5" t="s">
        <v>23</v>
      </c>
      <c r="C24" s="6" t="s">
        <v>68</v>
      </c>
      <c r="D24" s="98">
        <v>2</v>
      </c>
      <c r="E24" s="2">
        <f t="shared" si="0"/>
        <v>2</v>
      </c>
      <c r="F24" s="119" t="str">
        <f>IF(MIN(I24:T24)=0,"&lt;2",MIN(I24:T24))</f>
        <v>&lt;2</v>
      </c>
      <c r="G24" s="81" t="str">
        <f>IF(MAX(I24:U24)=0,"&lt;2",MAX(I24:U24))</f>
        <v>&lt;2</v>
      </c>
      <c r="H24" s="88" t="str">
        <f>IF(ISERROR(AVERAGE(I24:T24)),"&lt;2",AVERAGE(I24:T24))</f>
        <v>&lt;2</v>
      </c>
      <c r="I24" s="16" t="s">
        <v>78</v>
      </c>
      <c r="J24" s="35"/>
      <c r="K24" s="35"/>
      <c r="L24" s="16"/>
      <c r="M24" s="24"/>
      <c r="N24" s="17"/>
      <c r="O24" s="130" t="s">
        <v>78</v>
      </c>
      <c r="P24" s="130"/>
      <c r="Q24" s="130"/>
      <c r="R24" s="130"/>
      <c r="S24" s="130"/>
      <c r="T24" s="130"/>
    </row>
    <row r="25" spans="1:22" ht="12.75" customHeight="1" x14ac:dyDescent="0.2">
      <c r="A25" s="108">
        <v>18</v>
      </c>
      <c r="B25" s="5" t="s">
        <v>34</v>
      </c>
      <c r="C25" s="6" t="s">
        <v>14</v>
      </c>
      <c r="D25" s="98">
        <v>2</v>
      </c>
      <c r="E25" s="2">
        <f t="shared" si="0"/>
        <v>2</v>
      </c>
      <c r="F25" s="119" t="str">
        <f>IF(MIN(I25:T25)=0,"&lt;0.001",MIN(I25:T25))</f>
        <v>&lt;0.001</v>
      </c>
      <c r="G25" s="81" t="str">
        <f>IF(MAX(I25:U25)=0,"&lt;0.16",MAX(I25:U25))</f>
        <v>&lt;0.16</v>
      </c>
      <c r="H25" s="88" t="str">
        <f>IF(ISERROR(AVERAGE(I25:T25)),"&lt;0.16",AVERAGE(I25:T25))</f>
        <v>&lt;0.16</v>
      </c>
      <c r="I25" s="35" t="s">
        <v>1</v>
      </c>
      <c r="J25" s="35"/>
      <c r="K25" s="35"/>
      <c r="L25" s="16"/>
      <c r="M25" s="24"/>
      <c r="N25" s="17"/>
      <c r="O25" s="130" t="s">
        <v>1</v>
      </c>
      <c r="P25" s="130"/>
      <c r="Q25" s="130"/>
      <c r="R25" s="130"/>
      <c r="S25" s="130"/>
      <c r="T25" s="130"/>
    </row>
    <row r="26" spans="1:22" ht="12.75" customHeight="1" x14ac:dyDescent="0.2">
      <c r="A26" s="108">
        <v>19</v>
      </c>
      <c r="B26" s="3" t="s">
        <v>19</v>
      </c>
      <c r="C26" s="4" t="s">
        <v>14</v>
      </c>
      <c r="D26" s="97">
        <v>4</v>
      </c>
      <c r="E26" s="2">
        <f t="shared" si="0"/>
        <v>4</v>
      </c>
      <c r="F26" s="119">
        <f t="shared" si="1"/>
        <v>7800</v>
      </c>
      <c r="G26" s="81">
        <f t="shared" si="2"/>
        <v>29000</v>
      </c>
      <c r="H26" s="88">
        <f>IF(ISERROR(AVERAGE(I26:T26)),"&lt;0.0001",AVERAGE(I26:T26))</f>
        <v>16300</v>
      </c>
      <c r="I26" s="140">
        <v>29000</v>
      </c>
      <c r="J26" s="91"/>
      <c r="K26" s="91"/>
      <c r="L26" s="140">
        <v>8400</v>
      </c>
      <c r="M26" s="114"/>
      <c r="N26" s="113"/>
      <c r="O26" s="131">
        <v>7800</v>
      </c>
      <c r="P26" s="131"/>
      <c r="Q26" s="131"/>
      <c r="R26" s="131">
        <v>20000</v>
      </c>
      <c r="S26" s="131"/>
      <c r="T26" s="131"/>
    </row>
    <row r="27" spans="1:22" ht="12.75" customHeight="1" x14ac:dyDescent="0.2">
      <c r="A27" s="108">
        <v>20</v>
      </c>
      <c r="B27" s="3" t="s">
        <v>20</v>
      </c>
      <c r="C27" s="4" t="s">
        <v>14</v>
      </c>
      <c r="D27" s="97">
        <v>4</v>
      </c>
      <c r="E27" s="2">
        <f t="shared" si="0"/>
        <v>4</v>
      </c>
      <c r="F27" s="119">
        <f t="shared" si="1"/>
        <v>3</v>
      </c>
      <c r="G27" s="81">
        <f t="shared" si="2"/>
        <v>3</v>
      </c>
      <c r="H27" s="88">
        <f>IF(ISERROR(AVERAGE(I27:T27)),"&lt;0.0001",AVERAGE(I27:T27))</f>
        <v>3</v>
      </c>
      <c r="I27" s="91" t="s">
        <v>76</v>
      </c>
      <c r="J27" s="91"/>
      <c r="K27" s="91"/>
      <c r="L27" s="140" t="s">
        <v>76</v>
      </c>
      <c r="M27" s="147"/>
      <c r="N27" s="115"/>
      <c r="O27" s="131">
        <v>3</v>
      </c>
      <c r="P27" s="131"/>
      <c r="Q27" s="131"/>
      <c r="R27" s="131" t="s">
        <v>76</v>
      </c>
      <c r="S27" s="131"/>
      <c r="T27" s="131"/>
    </row>
    <row r="28" spans="1:22" ht="26.25" customHeight="1" x14ac:dyDescent="0.2">
      <c r="A28" s="108">
        <v>21</v>
      </c>
      <c r="B28" s="5" t="s">
        <v>22</v>
      </c>
      <c r="C28" s="6" t="s">
        <v>68</v>
      </c>
      <c r="D28" s="98">
        <v>2</v>
      </c>
      <c r="E28" s="2">
        <f t="shared" si="0"/>
        <v>2</v>
      </c>
      <c r="F28" s="119" t="str">
        <f>IF(MIN(I28:T28)=0,"&lt;100",MIN(I28:T28))</f>
        <v>&lt;100</v>
      </c>
      <c r="G28" s="81" t="str">
        <f>IF(MAX(I28:U28)=0,"&lt;100",MAX(I28:U28))</f>
        <v>&lt;100</v>
      </c>
      <c r="H28" s="88" t="str">
        <f>IF(ISERROR(AVERAGE(I28:T28)),"&lt;100",AVERAGE(I28:T28))</f>
        <v>&lt;100</v>
      </c>
      <c r="I28" s="35" t="s">
        <v>75</v>
      </c>
      <c r="J28" s="35"/>
      <c r="K28" s="35"/>
      <c r="L28" s="16"/>
      <c r="M28" s="24"/>
      <c r="N28" s="17"/>
      <c r="O28" s="130" t="s">
        <v>75</v>
      </c>
      <c r="P28" s="130"/>
      <c r="Q28" s="130"/>
      <c r="R28" s="130"/>
      <c r="S28" s="130"/>
      <c r="T28" s="160"/>
      <c r="U28" s="37"/>
      <c r="V28" s="37"/>
    </row>
    <row r="29" spans="1:22" ht="12.75" customHeight="1" x14ac:dyDescent="0.2">
      <c r="A29" s="108">
        <v>22</v>
      </c>
      <c r="B29" s="5" t="s">
        <v>35</v>
      </c>
      <c r="C29" s="6" t="s">
        <v>14</v>
      </c>
      <c r="D29" s="98">
        <v>2</v>
      </c>
      <c r="E29" s="78">
        <f t="shared" si="0"/>
        <v>2</v>
      </c>
      <c r="F29" s="118" t="str">
        <f t="shared" si="1"/>
        <v>&lt;0.005</v>
      </c>
      <c r="G29" s="81" t="str">
        <f t="shared" si="2"/>
        <v>&lt;0.005</v>
      </c>
      <c r="H29" s="88" t="str">
        <f>IF(ISERROR(AVERAGE(I29:T29)),"&lt;0.0001",AVERAGE(I29:T29))</f>
        <v>&lt;0.0001</v>
      </c>
      <c r="I29" s="124" t="s">
        <v>1</v>
      </c>
      <c r="J29" s="35"/>
      <c r="K29" s="35"/>
      <c r="L29" s="16"/>
      <c r="M29" s="24"/>
      <c r="N29" s="17"/>
      <c r="O29" s="130" t="s">
        <v>1</v>
      </c>
      <c r="P29" s="130"/>
      <c r="Q29" s="130"/>
      <c r="R29" s="130"/>
      <c r="S29" s="130"/>
      <c r="T29" s="160"/>
      <c r="U29" s="37"/>
      <c r="V29" s="37"/>
    </row>
    <row r="30" spans="1:22" ht="12.75" customHeight="1" x14ac:dyDescent="0.2">
      <c r="A30" s="108">
        <v>23</v>
      </c>
      <c r="B30" s="1" t="s">
        <v>17</v>
      </c>
      <c r="C30" s="2" t="s">
        <v>17</v>
      </c>
      <c r="D30" s="99">
        <v>12</v>
      </c>
      <c r="E30" s="78">
        <f t="shared" si="0"/>
        <v>12</v>
      </c>
      <c r="F30" s="118">
        <f t="shared" si="1"/>
        <v>6.6</v>
      </c>
      <c r="G30" s="81">
        <f t="shared" si="2"/>
        <v>7.5</v>
      </c>
      <c r="H30" s="88">
        <f>IF(ISERROR(AVERAGE(I30:T30)),"&lt;0.0001",AVERAGE(I30:T30))</f>
        <v>7.2750000000000012</v>
      </c>
      <c r="I30" s="15">
        <v>7.5</v>
      </c>
      <c r="J30" s="15">
        <v>7.2</v>
      </c>
      <c r="K30" s="15">
        <v>7.2</v>
      </c>
      <c r="L30" s="15">
        <v>7.4</v>
      </c>
      <c r="M30" s="15">
        <v>7.5</v>
      </c>
      <c r="N30" s="22">
        <v>6.6</v>
      </c>
      <c r="O30" s="132">
        <v>7.2</v>
      </c>
      <c r="P30" s="132">
        <v>7.5</v>
      </c>
      <c r="Q30" s="132">
        <v>7.3</v>
      </c>
      <c r="R30" s="132">
        <v>7.5</v>
      </c>
      <c r="S30" s="22">
        <v>7</v>
      </c>
      <c r="T30" s="167">
        <v>7.4</v>
      </c>
      <c r="U30" s="162"/>
      <c r="V30" s="162"/>
    </row>
    <row r="31" spans="1:22" ht="12.75" customHeight="1" x14ac:dyDescent="0.2">
      <c r="A31" s="107"/>
      <c r="B31" s="33"/>
      <c r="C31" s="28"/>
      <c r="D31" s="100"/>
      <c r="E31" s="28"/>
      <c r="F31" s="82"/>
      <c r="G31" s="82"/>
      <c r="H31" s="82"/>
      <c r="I31" s="29"/>
      <c r="J31" s="29"/>
      <c r="K31" s="29"/>
      <c r="L31" s="30"/>
      <c r="M31" s="32"/>
      <c r="N31" s="31"/>
      <c r="O31" s="31"/>
      <c r="P31" s="31"/>
      <c r="Q31" s="31"/>
      <c r="R31" s="31"/>
      <c r="S31" s="31"/>
      <c r="T31" s="31"/>
      <c r="U31" s="37"/>
      <c r="V31" s="37"/>
    </row>
    <row r="32" spans="1:22" ht="12.75" customHeight="1" x14ac:dyDescent="0.2">
      <c r="B32" s="69" t="s">
        <v>40</v>
      </c>
      <c r="D32" s="101"/>
      <c r="E32" s="68"/>
      <c r="M32" s="145"/>
    </row>
    <row r="33" spans="2:6" ht="12.75" customHeight="1" x14ac:dyDescent="0.2">
      <c r="B33" s="7" t="s">
        <v>39</v>
      </c>
      <c r="E33" s="178"/>
      <c r="F33" s="178"/>
    </row>
    <row r="34" spans="2:6" ht="12.75" customHeight="1" x14ac:dyDescent="0.2">
      <c r="B34" s="8" t="s">
        <v>37</v>
      </c>
    </row>
    <row r="35" spans="2:6" ht="12.75" customHeight="1" x14ac:dyDescent="0.2">
      <c r="B35" s="9" t="s">
        <v>38</v>
      </c>
    </row>
    <row r="38" spans="2:6" ht="15.75" customHeight="1" x14ac:dyDescent="0.2"/>
    <row r="39" spans="2:6" ht="12.75" customHeight="1" x14ac:dyDescent="0.2"/>
  </sheetData>
  <sheetProtection algorithmName="SHA-512" hashValue="oiHFr+8fsb+B0q7m2/3dgQvJ9MvIEoKN5KzCPsp1hEm/P2y/G6rI5xN+Az7zj4qdneS3jEDejyVjAZe1x+V5Qg==" saltValue="MTV5wT8vXXUHe/7Rr4lMXA==" spinCount="100000" sheet="1"/>
  <mergeCells count="11">
    <mergeCell ref="H6:H7"/>
    <mergeCell ref="B1:L1"/>
    <mergeCell ref="D6:D7"/>
    <mergeCell ref="B5:S5"/>
    <mergeCell ref="A6:A7"/>
    <mergeCell ref="E33:F33"/>
    <mergeCell ref="B6:B7"/>
    <mergeCell ref="C6:C7"/>
    <mergeCell ref="E6:E7"/>
    <mergeCell ref="F6:F7"/>
    <mergeCell ref="G6:G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zoomScaleNormal="100" workbookViewId="0">
      <selection activeCell="B2" sqref="B2"/>
    </sheetView>
  </sheetViews>
  <sheetFormatPr defaultColWidth="11.42578125" defaultRowHeight="12.75" x14ac:dyDescent="0.2"/>
  <cols>
    <col min="1" max="1" width="3.140625" style="96" customWidth="1"/>
    <col min="2" max="2" width="22.140625" style="36" customWidth="1"/>
    <col min="3" max="3" width="8.42578125" style="36" customWidth="1"/>
    <col min="4" max="4" width="13" style="96" customWidth="1"/>
    <col min="5" max="5" width="8.140625" style="36" customWidth="1"/>
    <col min="6" max="7" width="13.140625" style="79" customWidth="1"/>
    <col min="8" max="8" width="8.85546875" style="79" customWidth="1"/>
    <col min="9" max="14" width="8" style="36" customWidth="1"/>
    <col min="15" max="15" width="10.140625" style="36" customWidth="1"/>
    <col min="16" max="16" width="9.85546875" style="36" customWidth="1"/>
    <col min="17" max="17" width="10.140625" style="36" customWidth="1"/>
    <col min="18" max="18" width="11.140625" style="36" customWidth="1"/>
    <col min="19" max="20" width="10.140625" style="36" customWidth="1"/>
  </cols>
  <sheetData>
    <row r="1" spans="1:22" ht="18" customHeight="1" x14ac:dyDescent="0.25">
      <c r="A1" s="107"/>
      <c r="B1" s="173" t="s">
        <v>5</v>
      </c>
      <c r="C1" s="173"/>
      <c r="D1" s="173"/>
      <c r="E1" s="173"/>
      <c r="F1" s="173"/>
      <c r="G1" s="173"/>
      <c r="H1" s="173"/>
      <c r="I1" s="173"/>
      <c r="J1" s="173"/>
      <c r="K1" s="173"/>
      <c r="L1" s="173"/>
    </row>
    <row r="2" spans="1:22" ht="18" customHeight="1" x14ac:dyDescent="0.25">
      <c r="A2" s="107"/>
      <c r="B2" s="94" t="s">
        <v>63</v>
      </c>
      <c r="C2" s="93"/>
      <c r="D2" s="95"/>
      <c r="E2" s="93"/>
      <c r="F2" s="93"/>
      <c r="G2" s="93"/>
      <c r="H2" s="93"/>
      <c r="I2" s="93"/>
      <c r="J2" s="93"/>
      <c r="K2" s="93"/>
      <c r="L2" s="93"/>
    </row>
    <row r="3" spans="1:22" ht="12.75" customHeight="1" x14ac:dyDescent="0.2">
      <c r="A3" s="107"/>
      <c r="B3" s="66" t="s">
        <v>42</v>
      </c>
      <c r="V3" s="37"/>
    </row>
    <row r="4" spans="1:22" ht="12.75" customHeight="1" x14ac:dyDescent="0.2">
      <c r="B4" s="67" t="s">
        <v>7</v>
      </c>
      <c r="F4" s="80"/>
      <c r="V4" s="37"/>
    </row>
    <row r="5" spans="1:22" ht="12.75" customHeight="1" x14ac:dyDescent="0.2">
      <c r="A5" s="107"/>
      <c r="B5" s="171" t="s">
        <v>59</v>
      </c>
      <c r="C5" s="172"/>
      <c r="D5" s="172"/>
      <c r="E5" s="172"/>
      <c r="F5" s="172"/>
      <c r="G5" s="172"/>
      <c r="H5" s="172"/>
      <c r="I5" s="172"/>
      <c r="J5" s="172"/>
      <c r="K5" s="172"/>
      <c r="L5" s="172"/>
      <c r="M5" s="172"/>
      <c r="N5" s="172"/>
      <c r="O5" s="172"/>
      <c r="P5" s="172"/>
      <c r="Q5" s="172"/>
      <c r="R5" s="172"/>
      <c r="S5" s="172"/>
      <c r="T5" s="106"/>
      <c r="V5" s="37"/>
    </row>
    <row r="6" spans="1:22" ht="12.75" customHeight="1" x14ac:dyDescent="0.2">
      <c r="A6" s="174" t="s">
        <v>64</v>
      </c>
      <c r="B6" s="168" t="s">
        <v>9</v>
      </c>
      <c r="C6" s="168" t="s">
        <v>10</v>
      </c>
      <c r="D6" s="175" t="s">
        <v>65</v>
      </c>
      <c r="E6" s="168" t="s">
        <v>41</v>
      </c>
      <c r="F6" s="170" t="s">
        <v>11</v>
      </c>
      <c r="G6" s="170" t="s">
        <v>13</v>
      </c>
      <c r="H6" s="170" t="s">
        <v>12</v>
      </c>
      <c r="I6" s="153">
        <v>41285</v>
      </c>
      <c r="J6" s="10">
        <v>41316</v>
      </c>
      <c r="K6" s="10">
        <v>41344</v>
      </c>
      <c r="L6" s="10">
        <v>41379</v>
      </c>
      <c r="M6" s="10">
        <v>41404</v>
      </c>
      <c r="N6" s="10">
        <v>41460</v>
      </c>
      <c r="O6" s="128">
        <v>41479</v>
      </c>
      <c r="P6" s="128">
        <v>41507</v>
      </c>
      <c r="Q6" s="128">
        <v>41536</v>
      </c>
      <c r="R6" s="128">
        <v>41565</v>
      </c>
      <c r="S6" s="128">
        <v>41598</v>
      </c>
      <c r="T6" s="128">
        <v>41617</v>
      </c>
      <c r="U6" s="138"/>
      <c r="V6" s="165"/>
    </row>
    <row r="7" spans="1:22" ht="12.75" customHeight="1" x14ac:dyDescent="0.2">
      <c r="A7" s="169"/>
      <c r="B7" s="169"/>
      <c r="C7" s="169"/>
      <c r="D7" s="169"/>
      <c r="E7" s="169"/>
      <c r="F7" s="169"/>
      <c r="G7" s="169"/>
      <c r="H7" s="169"/>
      <c r="I7" s="110" t="s">
        <v>118</v>
      </c>
      <c r="J7" s="110" t="s">
        <v>119</v>
      </c>
      <c r="K7" s="110" t="s">
        <v>120</v>
      </c>
      <c r="L7" s="126" t="s">
        <v>121</v>
      </c>
      <c r="M7" s="10" t="s">
        <v>122</v>
      </c>
      <c r="N7" s="10" t="s">
        <v>131</v>
      </c>
      <c r="O7" s="126" t="s">
        <v>139</v>
      </c>
      <c r="P7" s="126" t="s">
        <v>147</v>
      </c>
      <c r="Q7" s="126" t="s">
        <v>158</v>
      </c>
      <c r="R7" s="126" t="s">
        <v>167</v>
      </c>
      <c r="S7" s="126" t="s">
        <v>176</v>
      </c>
      <c r="T7" s="126" t="s">
        <v>185</v>
      </c>
      <c r="U7" s="164"/>
      <c r="V7" s="162"/>
    </row>
    <row r="8" spans="1:22" ht="12.75" customHeight="1" x14ac:dyDescent="0.2">
      <c r="A8" s="108">
        <v>1</v>
      </c>
      <c r="B8" s="3" t="s">
        <v>24</v>
      </c>
      <c r="C8" s="4" t="s">
        <v>14</v>
      </c>
      <c r="D8" s="97">
        <v>4</v>
      </c>
      <c r="E8" s="78">
        <f t="shared" ref="E8:E30" si="0">COUNTA(I8:T8)</f>
        <v>4</v>
      </c>
      <c r="F8" s="118">
        <f>IF(MIN(I8:T8)=0,"&lt;5",MIN(I8:T8))</f>
        <v>120</v>
      </c>
      <c r="G8" s="81">
        <f>IF(MAX(I8:U8)=0,"&lt;5",MAX(I8:U8))</f>
        <v>310</v>
      </c>
      <c r="H8" s="88">
        <f>IF(ISERROR(AVERAGE(I8:T8)),"&lt;5",AVERAGE(I8:T8))</f>
        <v>195</v>
      </c>
      <c r="I8" s="140">
        <v>180</v>
      </c>
      <c r="J8" s="91"/>
      <c r="K8" s="91"/>
      <c r="L8" s="13">
        <v>170</v>
      </c>
      <c r="M8" s="13"/>
      <c r="N8" s="14"/>
      <c r="O8" s="129">
        <v>310</v>
      </c>
      <c r="P8" s="129"/>
      <c r="Q8" s="129"/>
      <c r="R8" s="129">
        <v>120</v>
      </c>
      <c r="S8" s="129"/>
      <c r="T8" s="129"/>
      <c r="V8" s="37"/>
    </row>
    <row r="9" spans="1:22" ht="12.75" customHeight="1" x14ac:dyDescent="0.2">
      <c r="A9" s="108">
        <v>2</v>
      </c>
      <c r="B9" s="65" t="s">
        <v>25</v>
      </c>
      <c r="C9" s="6" t="s">
        <v>14</v>
      </c>
      <c r="D9" s="98">
        <v>2</v>
      </c>
      <c r="E9" s="78">
        <f t="shared" si="0"/>
        <v>2</v>
      </c>
      <c r="F9" s="118" t="str">
        <f>IF(MIN(I9:T9)=0,"&lt;0.005",MIN(I9:T9))</f>
        <v>&lt;0.005</v>
      </c>
      <c r="G9" s="81" t="str">
        <f>IF(MAX(I9:U9)=0,"&lt;0.005",MAX(I9:U9))</f>
        <v>&lt;0.005</v>
      </c>
      <c r="H9" s="88" t="str">
        <f>IF(ISERROR(AVERAGE(I9:T9)),"&lt;0.0001",AVERAGE(I9:T9))</f>
        <v>&lt;0.0001</v>
      </c>
      <c r="I9" s="35" t="s">
        <v>73</v>
      </c>
      <c r="J9" s="35"/>
      <c r="K9" s="35"/>
      <c r="L9" s="16"/>
      <c r="M9" s="24"/>
      <c r="N9" s="17"/>
      <c r="O9" s="130" t="s">
        <v>73</v>
      </c>
      <c r="P9" s="130"/>
      <c r="Q9" s="130"/>
      <c r="R9" s="130"/>
      <c r="S9" s="130"/>
      <c r="T9" s="130"/>
      <c r="V9" s="37"/>
    </row>
    <row r="10" spans="1:22" ht="12.75" customHeight="1" x14ac:dyDescent="0.2">
      <c r="A10" s="108">
        <v>3</v>
      </c>
      <c r="B10" s="5" t="s">
        <v>26</v>
      </c>
      <c r="C10" s="6" t="s">
        <v>14</v>
      </c>
      <c r="D10" s="98">
        <v>2</v>
      </c>
      <c r="E10" s="78">
        <f t="shared" si="0"/>
        <v>2</v>
      </c>
      <c r="F10" s="118" t="str">
        <f>IF(MIN(I10:T10)=0,"&lt;0.001",MIN(I10:T10))</f>
        <v>&lt;0.001</v>
      </c>
      <c r="G10" s="81" t="str">
        <f>IF(MAX(I10:U10)=0,"&lt;0.05",MAX(I10:U10))</f>
        <v>&lt;0.05</v>
      </c>
      <c r="H10" s="88" t="str">
        <f>IF(ISERROR(AVERAGE(I10:T10)),"&lt;0.05",AVERAGE(I10:T10))</f>
        <v>&lt;0.05</v>
      </c>
      <c r="I10" s="16" t="s">
        <v>1</v>
      </c>
      <c r="J10" s="35"/>
      <c r="K10" s="35"/>
      <c r="L10" s="16"/>
      <c r="M10" s="24"/>
      <c r="N10" s="17"/>
      <c r="O10" s="130" t="s">
        <v>1</v>
      </c>
      <c r="P10" s="130"/>
      <c r="Q10" s="130"/>
      <c r="R10" s="130"/>
      <c r="S10" s="130"/>
      <c r="T10" s="130"/>
      <c r="V10" s="37"/>
    </row>
    <row r="11" spans="1:22" ht="12.75" customHeight="1" x14ac:dyDescent="0.2">
      <c r="A11" s="108">
        <v>4</v>
      </c>
      <c r="B11" s="5" t="s">
        <v>27</v>
      </c>
      <c r="C11" s="6" t="s">
        <v>14</v>
      </c>
      <c r="D11" s="98">
        <v>2</v>
      </c>
      <c r="E11" s="78">
        <f t="shared" si="0"/>
        <v>2</v>
      </c>
      <c r="F11" s="118" t="str">
        <f>IF(MIN(I11:T11)=0,"&lt;0.005",MIN(I11:T11))</f>
        <v>&lt;0.005</v>
      </c>
      <c r="G11" s="81" t="str">
        <f>IF(MAX(I11:U11)=0,"&lt;0.005",MAX(I11:U11))</f>
        <v>&lt;0.005</v>
      </c>
      <c r="H11" s="88" t="str">
        <f>IF(ISERROR(AVERAGE(I11:T11)),"&lt;0.0001",AVERAGE(I11:T11))</f>
        <v>&lt;0.0001</v>
      </c>
      <c r="I11" s="16" t="s">
        <v>73</v>
      </c>
      <c r="J11" s="35"/>
      <c r="K11" s="35"/>
      <c r="L11" s="16"/>
      <c r="M11" s="24"/>
      <c r="N11" s="17"/>
      <c r="O11" s="130" t="s">
        <v>73</v>
      </c>
      <c r="P11" s="130"/>
      <c r="Q11" s="130"/>
      <c r="R11" s="130"/>
      <c r="S11" s="130"/>
      <c r="T11" s="130"/>
      <c r="V11" s="37"/>
    </row>
    <row r="12" spans="1:22" ht="12.75" customHeight="1" x14ac:dyDescent="0.2">
      <c r="A12" s="108">
        <v>5</v>
      </c>
      <c r="B12" s="5" t="s">
        <v>28</v>
      </c>
      <c r="C12" s="6" t="s">
        <v>14</v>
      </c>
      <c r="D12" s="98">
        <v>2</v>
      </c>
      <c r="E12" s="78">
        <f t="shared" si="0"/>
        <v>2</v>
      </c>
      <c r="F12" s="118" t="str">
        <f>IF(MIN(I12:T12)=0,"&lt;0.0001",MIN(I12:T12))</f>
        <v>&lt;0.0001</v>
      </c>
      <c r="G12" s="81" t="str">
        <f>IF(MAX(I12:U12)=0,"&lt;0.01",MAX(I12:U12))</f>
        <v>&lt;0.01</v>
      </c>
      <c r="H12" s="88" t="str">
        <f>IF(ISERROR(AVERAGE(I12:T12)),"&lt;0.01",AVERAGE(I12:T12))</f>
        <v>&lt;0.01</v>
      </c>
      <c r="I12" s="16" t="s">
        <v>1</v>
      </c>
      <c r="J12" s="35"/>
      <c r="K12" s="35"/>
      <c r="L12" s="16"/>
      <c r="M12" s="24"/>
      <c r="N12" s="17"/>
      <c r="O12" s="130" t="s">
        <v>1</v>
      </c>
      <c r="P12" s="130"/>
      <c r="Q12" s="130"/>
      <c r="R12" s="130"/>
      <c r="S12" s="130"/>
      <c r="T12" s="130"/>
    </row>
    <row r="13" spans="1:22" ht="12.75" customHeight="1" x14ac:dyDescent="0.2">
      <c r="A13" s="108">
        <v>6</v>
      </c>
      <c r="B13" s="5" t="s">
        <v>36</v>
      </c>
      <c r="C13" s="6" t="s">
        <v>14</v>
      </c>
      <c r="D13" s="98">
        <v>2</v>
      </c>
      <c r="E13" s="78">
        <f t="shared" si="0"/>
        <v>2</v>
      </c>
      <c r="F13" s="118" t="s">
        <v>1</v>
      </c>
      <c r="G13" s="81" t="s">
        <v>1</v>
      </c>
      <c r="H13" s="88" t="s">
        <v>1</v>
      </c>
      <c r="I13" s="124" t="s">
        <v>1</v>
      </c>
      <c r="J13" s="35"/>
      <c r="K13" s="35"/>
      <c r="L13" s="16"/>
      <c r="M13" s="24"/>
      <c r="N13" s="17"/>
      <c r="O13" s="130" t="s">
        <v>1</v>
      </c>
      <c r="P13" s="130"/>
      <c r="Q13" s="130"/>
      <c r="R13" s="130"/>
      <c r="S13" s="130"/>
      <c r="T13" s="130"/>
    </row>
    <row r="14" spans="1:22" ht="12.75" customHeight="1" x14ac:dyDescent="0.2">
      <c r="A14" s="108">
        <v>7</v>
      </c>
      <c r="B14" s="3" t="s">
        <v>15</v>
      </c>
      <c r="C14" s="4" t="s">
        <v>16</v>
      </c>
      <c r="D14" s="97">
        <v>4</v>
      </c>
      <c r="E14" s="78">
        <f t="shared" si="0"/>
        <v>4</v>
      </c>
      <c r="F14" s="118">
        <f>IF(MIN(I14:T14)=0,"&lt;0.005",MIN(I14:T14))</f>
        <v>600</v>
      </c>
      <c r="G14" s="81">
        <f>IF(MAX(I14:U14)=0,"&lt;0.005",MAX(I14:U14))</f>
        <v>1100</v>
      </c>
      <c r="H14" s="88">
        <f>IF(ISERROR(AVERAGE(I14:T14)),"&lt;0.0001",AVERAGE(I14:T14))</f>
        <v>900</v>
      </c>
      <c r="I14" s="140">
        <v>1100</v>
      </c>
      <c r="J14" s="91"/>
      <c r="K14" s="91"/>
      <c r="L14" s="112">
        <v>800</v>
      </c>
      <c r="M14" s="114"/>
      <c r="N14" s="113"/>
      <c r="O14" s="131">
        <v>1100</v>
      </c>
      <c r="P14" s="131"/>
      <c r="Q14" s="131"/>
      <c r="R14" s="131">
        <v>600</v>
      </c>
      <c r="S14" s="131"/>
      <c r="T14" s="131"/>
    </row>
    <row r="15" spans="1:22" ht="12.75" customHeight="1" x14ac:dyDescent="0.2">
      <c r="A15" s="108">
        <v>8</v>
      </c>
      <c r="B15" s="5" t="s">
        <v>29</v>
      </c>
      <c r="C15" s="6" t="s">
        <v>14</v>
      </c>
      <c r="D15" s="98">
        <v>2</v>
      </c>
      <c r="E15" s="78">
        <f t="shared" si="0"/>
        <v>2</v>
      </c>
      <c r="F15" s="118" t="s">
        <v>1</v>
      </c>
      <c r="G15" s="81" t="s">
        <v>1</v>
      </c>
      <c r="H15" s="88" t="s">
        <v>1</v>
      </c>
      <c r="I15" s="35" t="s">
        <v>1</v>
      </c>
      <c r="J15" s="35"/>
      <c r="K15" s="35"/>
      <c r="L15" s="16"/>
      <c r="M15" s="24"/>
      <c r="N15" s="17"/>
      <c r="O15" s="130" t="s">
        <v>1</v>
      </c>
      <c r="P15" s="130"/>
      <c r="Q15" s="130"/>
      <c r="R15" s="130"/>
      <c r="S15" s="130"/>
      <c r="T15" s="130"/>
    </row>
    <row r="16" spans="1:22" ht="12.75" customHeight="1" x14ac:dyDescent="0.2">
      <c r="A16" s="108">
        <v>9</v>
      </c>
      <c r="B16" s="5" t="s">
        <v>30</v>
      </c>
      <c r="C16" s="6" t="s">
        <v>14</v>
      </c>
      <c r="D16" s="98">
        <v>2</v>
      </c>
      <c r="E16" s="78">
        <f t="shared" si="0"/>
        <v>2</v>
      </c>
      <c r="F16" s="118">
        <f>IF(MIN(I16:T16)=0,"&lt;0.005",MIN(I16:T16))</f>
        <v>0.33</v>
      </c>
      <c r="G16" s="81">
        <f>IF(MAX(I16:U16)=0,"&lt;0.005",MAX(I16:U16))</f>
        <v>0.42</v>
      </c>
      <c r="H16" s="88">
        <f>IF(ISERROR(AVERAGE(I16:T16)),"&lt;0.0001",AVERAGE(I16:T16))</f>
        <v>0.375</v>
      </c>
      <c r="I16" s="124">
        <v>0.33</v>
      </c>
      <c r="J16" s="35"/>
      <c r="K16" s="35"/>
      <c r="L16" s="16"/>
      <c r="M16" s="24"/>
      <c r="N16" s="17"/>
      <c r="O16" s="130">
        <v>0.42</v>
      </c>
      <c r="P16" s="130"/>
      <c r="Q16" s="130"/>
      <c r="R16" s="130"/>
      <c r="S16" s="130"/>
      <c r="T16" s="130"/>
    </row>
    <row r="17" spans="1:22" x14ac:dyDescent="0.2">
      <c r="A17" s="108">
        <v>10</v>
      </c>
      <c r="B17" s="5" t="s">
        <v>31</v>
      </c>
      <c r="C17" s="6" t="s">
        <v>14</v>
      </c>
      <c r="D17" s="98">
        <v>2</v>
      </c>
      <c r="E17" s="2">
        <f t="shared" si="0"/>
        <v>2</v>
      </c>
      <c r="F17" s="119" t="s">
        <v>2</v>
      </c>
      <c r="G17" s="81" t="s">
        <v>2</v>
      </c>
      <c r="H17" s="88" t="s">
        <v>2</v>
      </c>
      <c r="I17" s="16" t="s">
        <v>1</v>
      </c>
      <c r="J17" s="35"/>
      <c r="K17" s="35"/>
      <c r="L17" s="16"/>
      <c r="M17" s="24"/>
      <c r="N17" s="17"/>
      <c r="O17" s="130" t="s">
        <v>1</v>
      </c>
      <c r="P17" s="130"/>
      <c r="Q17" s="130"/>
      <c r="R17" s="130"/>
      <c r="S17" s="130"/>
      <c r="T17" s="130"/>
    </row>
    <row r="18" spans="1:22" ht="12.75" customHeight="1" x14ac:dyDescent="0.2">
      <c r="A18" s="108">
        <v>11</v>
      </c>
      <c r="B18" s="3" t="s">
        <v>32</v>
      </c>
      <c r="C18" s="4" t="s">
        <v>14</v>
      </c>
      <c r="D18" s="97">
        <v>4</v>
      </c>
      <c r="E18" s="2">
        <f t="shared" si="0"/>
        <v>4</v>
      </c>
      <c r="F18" s="119">
        <f>IF(MIN(I18:T18)=0,"&lt;0.005",MIN(I18:T18))</f>
        <v>0.02</v>
      </c>
      <c r="G18" s="81">
        <f>IF(MAX(I18:U18)=0,"&lt;0.005",MAX(I18:U18))</f>
        <v>0.17</v>
      </c>
      <c r="H18" s="88">
        <f>IF(ISERROR(AVERAGE(I18:T18)),"&lt;0.0001",AVERAGE(I18:T18))</f>
        <v>0.06</v>
      </c>
      <c r="I18" s="143">
        <v>0.03</v>
      </c>
      <c r="J18" s="20"/>
      <c r="K18" s="20"/>
      <c r="L18" s="143">
        <v>0.17</v>
      </c>
      <c r="M18" s="25"/>
      <c r="N18" s="19"/>
      <c r="O18" s="25">
        <v>0.02</v>
      </c>
      <c r="P18" s="129"/>
      <c r="Q18" s="129"/>
      <c r="R18" s="129">
        <v>0.02</v>
      </c>
      <c r="S18" s="129"/>
      <c r="T18" s="129"/>
    </row>
    <row r="19" spans="1:22" ht="12.75" customHeight="1" x14ac:dyDescent="0.2">
      <c r="A19" s="108">
        <v>12</v>
      </c>
      <c r="B19" s="3" t="s">
        <v>33</v>
      </c>
      <c r="C19" s="4" t="s">
        <v>14</v>
      </c>
      <c r="D19" s="97">
        <v>4</v>
      </c>
      <c r="E19" s="2">
        <f t="shared" si="0"/>
        <v>4</v>
      </c>
      <c r="F19" s="119" t="str">
        <f>IF(MIN(I19:T19)=0,"&lt;0.0001",MIN(I19:T19))</f>
        <v>&lt;0.0001</v>
      </c>
      <c r="G19" s="81" t="str">
        <f>IF(MAX(I19:U19)=0,"&lt;0.0005",MAX(I19:U19))</f>
        <v>&lt;0.0005</v>
      </c>
      <c r="H19" s="88" t="str">
        <f>IF(ISERROR(AVERAGE(I19:T19)),"&lt;0.0005",AVERAGE(I19:T19))</f>
        <v>&lt;0.0005</v>
      </c>
      <c r="I19" s="20" t="s">
        <v>62</v>
      </c>
      <c r="J19" s="20"/>
      <c r="K19" s="20"/>
      <c r="L19" s="20" t="s">
        <v>62</v>
      </c>
      <c r="M19" s="26"/>
      <c r="N19" s="12"/>
      <c r="O19" s="129" t="s">
        <v>62</v>
      </c>
      <c r="P19" s="129"/>
      <c r="Q19" s="129"/>
      <c r="R19" s="129" t="s">
        <v>62</v>
      </c>
      <c r="S19" s="129"/>
      <c r="T19" s="129"/>
    </row>
    <row r="20" spans="1:22" ht="24.75" customHeight="1" x14ac:dyDescent="0.2">
      <c r="A20" s="108">
        <v>13</v>
      </c>
      <c r="B20" s="104" t="s">
        <v>67</v>
      </c>
      <c r="C20" s="102" t="s">
        <v>14</v>
      </c>
      <c r="D20" s="97">
        <v>4</v>
      </c>
      <c r="E20" s="2">
        <f t="shared" si="0"/>
        <v>4</v>
      </c>
      <c r="F20" s="119">
        <f>IF(MIN(I20:T20)=0,"&lt;0.005",MIN(I20:T20))</f>
        <v>0.2</v>
      </c>
      <c r="G20" s="81">
        <f>IF(MAX(I20:U20)=0,"&lt;0.005",MAX(I20:U20))</f>
        <v>0.2</v>
      </c>
      <c r="H20" s="88"/>
      <c r="I20" s="143" t="s">
        <v>73</v>
      </c>
      <c r="J20" s="20"/>
      <c r="K20" s="20"/>
      <c r="L20" s="20" t="s">
        <v>73</v>
      </c>
      <c r="M20" s="25"/>
      <c r="N20" s="19"/>
      <c r="O20" s="25">
        <v>0.2</v>
      </c>
      <c r="P20" s="129"/>
      <c r="Q20" s="129"/>
      <c r="R20" s="137" t="s">
        <v>73</v>
      </c>
      <c r="S20" s="129"/>
      <c r="T20" s="129"/>
      <c r="U20" s="139"/>
    </row>
    <row r="21" spans="1:22" ht="12.75" customHeight="1" x14ac:dyDescent="0.2">
      <c r="A21" s="108">
        <v>14</v>
      </c>
      <c r="B21" s="105" t="s">
        <v>66</v>
      </c>
      <c r="C21" s="102" t="s">
        <v>14</v>
      </c>
      <c r="D21" s="97">
        <v>4</v>
      </c>
      <c r="E21" s="2">
        <f t="shared" si="0"/>
        <v>4</v>
      </c>
      <c r="F21" s="119" t="s">
        <v>70</v>
      </c>
      <c r="G21" s="81">
        <v>0.1</v>
      </c>
      <c r="H21" s="88" t="s">
        <v>70</v>
      </c>
      <c r="I21" s="20">
        <v>0.5</v>
      </c>
      <c r="J21" s="20"/>
      <c r="K21" s="20"/>
      <c r="L21" s="20">
        <v>0.7</v>
      </c>
      <c r="M21" s="27"/>
      <c r="N21" s="19"/>
      <c r="O21" s="129">
        <v>0.6</v>
      </c>
      <c r="P21" s="129"/>
      <c r="Q21" s="129"/>
      <c r="R21" s="129">
        <v>0.6</v>
      </c>
      <c r="S21" s="129"/>
      <c r="T21" s="129"/>
    </row>
    <row r="22" spans="1:22" ht="24.75" customHeight="1" x14ac:dyDescent="0.2">
      <c r="A22" s="108">
        <v>15</v>
      </c>
      <c r="B22" s="5" t="s">
        <v>21</v>
      </c>
      <c r="C22" s="6" t="s">
        <v>68</v>
      </c>
      <c r="D22" s="98">
        <v>2</v>
      </c>
      <c r="E22" s="2">
        <f t="shared" si="0"/>
        <v>2</v>
      </c>
      <c r="F22" s="119" t="str">
        <f>IF(MIN(I22:T22)=0,"&lt;0.001",MIN(I22:T22))</f>
        <v>&lt;0.001</v>
      </c>
      <c r="G22" s="81" t="str">
        <f>IF(MAX(I22:U22)=0,"&lt;0.2",MAX(I22:U22))</f>
        <v>&lt;0.2</v>
      </c>
      <c r="H22" s="88" t="str">
        <f>IF(ISERROR(AVERAGE(I22:T22)),"&lt;0.2",AVERAGE(I22:T22))</f>
        <v>&lt;0.2</v>
      </c>
      <c r="I22" s="16" t="s">
        <v>74</v>
      </c>
      <c r="J22" s="35"/>
      <c r="K22" s="35"/>
      <c r="L22" s="16"/>
      <c r="M22" s="24"/>
      <c r="N22" s="17"/>
      <c r="O22" s="130" t="s">
        <v>74</v>
      </c>
      <c r="P22" s="130"/>
      <c r="Q22" s="130"/>
      <c r="R22" s="130"/>
      <c r="S22" s="130"/>
      <c r="T22" s="130"/>
    </row>
    <row r="23" spans="1:22" ht="12.75" customHeight="1" x14ac:dyDescent="0.2">
      <c r="A23" s="108">
        <v>16</v>
      </c>
      <c r="B23" s="5" t="s">
        <v>18</v>
      </c>
      <c r="C23" s="6" t="s">
        <v>14</v>
      </c>
      <c r="D23" s="98">
        <v>2</v>
      </c>
      <c r="E23" s="2">
        <f t="shared" si="0"/>
        <v>2</v>
      </c>
      <c r="F23" s="119" t="s">
        <v>71</v>
      </c>
      <c r="G23" s="81" t="s">
        <v>0</v>
      </c>
      <c r="H23" s="88" t="s">
        <v>0</v>
      </c>
      <c r="I23" s="124" t="s">
        <v>1</v>
      </c>
      <c r="J23" s="35"/>
      <c r="K23" s="35"/>
      <c r="L23" s="16"/>
      <c r="M23" s="24"/>
      <c r="N23" s="17"/>
      <c r="O23" s="130" t="s">
        <v>1</v>
      </c>
      <c r="P23" s="130"/>
      <c r="Q23" s="130"/>
      <c r="R23" s="130"/>
      <c r="S23" s="130"/>
      <c r="T23" s="130"/>
    </row>
    <row r="24" spans="1:22" ht="24.75" customHeight="1" x14ac:dyDescent="0.2">
      <c r="A24" s="108">
        <v>17</v>
      </c>
      <c r="B24" s="5" t="s">
        <v>23</v>
      </c>
      <c r="C24" s="6" t="s">
        <v>68</v>
      </c>
      <c r="D24" s="98">
        <v>2</v>
      </c>
      <c r="E24" s="2">
        <f t="shared" si="0"/>
        <v>2</v>
      </c>
      <c r="F24" s="119" t="str">
        <f>IF(MIN(I24:T24)=0,"&lt;2",MIN(I24:T24))</f>
        <v>&lt;2</v>
      </c>
      <c r="G24" s="81" t="str">
        <f>IF(MAX(I24:U24)=0,"&lt;2",MAX(I24:U24))</f>
        <v>&lt;2</v>
      </c>
      <c r="H24" s="88" t="str">
        <f>IF(ISERROR(AVERAGE(I24:T24)),"&lt;2",AVERAGE(I24:T24))</f>
        <v>&lt;2</v>
      </c>
      <c r="I24" s="35" t="s">
        <v>78</v>
      </c>
      <c r="J24" s="35"/>
      <c r="K24" s="35"/>
      <c r="L24" s="16"/>
      <c r="M24" s="24"/>
      <c r="N24" s="17"/>
      <c r="O24" s="130" t="s">
        <v>78</v>
      </c>
      <c r="P24" s="130"/>
      <c r="Q24" s="130"/>
      <c r="R24" s="130"/>
      <c r="S24" s="130"/>
      <c r="T24" s="130"/>
    </row>
    <row r="25" spans="1:22" ht="12.75" customHeight="1" x14ac:dyDescent="0.2">
      <c r="A25" s="108">
        <v>18</v>
      </c>
      <c r="B25" s="5" t="s">
        <v>34</v>
      </c>
      <c r="C25" s="6" t="s">
        <v>14</v>
      </c>
      <c r="D25" s="98">
        <v>2</v>
      </c>
      <c r="E25" s="2">
        <f t="shared" si="0"/>
        <v>2</v>
      </c>
      <c r="F25" s="119" t="str">
        <f>IF(MIN(I25:T25)=0,"&lt;0.001",MIN(I25:T25))</f>
        <v>&lt;0.001</v>
      </c>
      <c r="G25" s="81" t="str">
        <f>IF(MAX(I25:U25)=0,"&lt;0.16",MAX(I25:U25))</f>
        <v>&lt;0.16</v>
      </c>
      <c r="H25" s="88" t="str">
        <f>IF(ISERROR(AVERAGE(I25:T25)),"&lt;0.16",AVERAGE(I25:T25))</f>
        <v>&lt;0.16</v>
      </c>
      <c r="I25" s="35" t="s">
        <v>1</v>
      </c>
      <c r="J25" s="35"/>
      <c r="K25" s="35"/>
      <c r="L25" s="16"/>
      <c r="M25" s="24"/>
      <c r="N25" s="17"/>
      <c r="O25" s="130" t="s">
        <v>1</v>
      </c>
      <c r="P25" s="130"/>
      <c r="Q25" s="130"/>
      <c r="R25" s="130"/>
      <c r="S25" s="130"/>
      <c r="T25" s="130"/>
    </row>
    <row r="26" spans="1:22" ht="12.75" customHeight="1" x14ac:dyDescent="0.2">
      <c r="A26" s="108">
        <v>19</v>
      </c>
      <c r="B26" s="3" t="s">
        <v>19</v>
      </c>
      <c r="C26" s="4" t="s">
        <v>14</v>
      </c>
      <c r="D26" s="97">
        <v>4</v>
      </c>
      <c r="E26" s="2">
        <f t="shared" si="0"/>
        <v>4</v>
      </c>
      <c r="F26" s="119">
        <f>IF(MIN(I26:T26)=0,"&lt;0.005",MIN(I26:T26))</f>
        <v>360</v>
      </c>
      <c r="G26" s="81">
        <f>IF(MAX(I26:U26)=0,"&lt;0.005",MAX(I26:U26))</f>
        <v>660</v>
      </c>
      <c r="H26" s="88">
        <f>IF(ISERROR(AVERAGE(I26:T26)),"&lt;0.0001",AVERAGE(I26:T26))</f>
        <v>540</v>
      </c>
      <c r="I26" s="140">
        <v>660</v>
      </c>
      <c r="J26" s="91"/>
      <c r="K26" s="91"/>
      <c r="L26" s="112">
        <v>480</v>
      </c>
      <c r="M26" s="114"/>
      <c r="N26" s="113"/>
      <c r="O26" s="131">
        <v>660</v>
      </c>
      <c r="P26" s="131"/>
      <c r="Q26" s="131"/>
      <c r="R26" s="131">
        <v>360</v>
      </c>
      <c r="S26" s="131"/>
      <c r="T26" s="131"/>
    </row>
    <row r="27" spans="1:22" ht="12.75" customHeight="1" x14ac:dyDescent="0.2">
      <c r="A27" s="108">
        <v>20</v>
      </c>
      <c r="B27" s="3" t="s">
        <v>20</v>
      </c>
      <c r="C27" s="4" t="s">
        <v>14</v>
      </c>
      <c r="D27" s="97">
        <v>4</v>
      </c>
      <c r="E27" s="2">
        <f t="shared" si="0"/>
        <v>4</v>
      </c>
      <c r="F27" s="119">
        <f>IF(MIN(I27:T27)=0,"&lt;0.005",MIN(I27:T27))</f>
        <v>15</v>
      </c>
      <c r="G27" s="81">
        <f>IF(MAX(I27:U27)=0,"&lt;0.005",MAX(I27:U27))</f>
        <v>33</v>
      </c>
      <c r="H27" s="88">
        <f>IF(ISERROR(AVERAGE(I27:T27)),"&lt;0.0001",AVERAGE(I27:T27))</f>
        <v>21</v>
      </c>
      <c r="I27" s="140">
        <v>15</v>
      </c>
      <c r="J27" s="91"/>
      <c r="K27" s="91"/>
      <c r="L27" s="140">
        <v>15</v>
      </c>
      <c r="M27" s="147"/>
      <c r="N27" s="115"/>
      <c r="O27" s="131">
        <v>33</v>
      </c>
      <c r="P27" s="131"/>
      <c r="Q27" s="131"/>
      <c r="R27" s="131">
        <v>21</v>
      </c>
      <c r="S27" s="131"/>
      <c r="T27" s="131"/>
    </row>
    <row r="28" spans="1:22" ht="26.25" customHeight="1" x14ac:dyDescent="0.2">
      <c r="A28" s="108">
        <v>21</v>
      </c>
      <c r="B28" s="5" t="s">
        <v>22</v>
      </c>
      <c r="C28" s="6" t="s">
        <v>68</v>
      </c>
      <c r="D28" s="98">
        <v>2</v>
      </c>
      <c r="E28" s="2">
        <f t="shared" si="0"/>
        <v>2</v>
      </c>
      <c r="F28" s="119">
        <f>IF(MIN(I28:T28)=0,"&lt;100",MIN(I28:T28))</f>
        <v>5600</v>
      </c>
      <c r="G28" s="81">
        <f>IF(MAX(I28:U28)=0,"&lt;100",MAX(I28:U28))</f>
        <v>5600</v>
      </c>
      <c r="H28" s="88">
        <f>IF(ISERROR(AVERAGE(I28:T28)),"&lt;100",AVERAGE(I28:T28))</f>
        <v>5600</v>
      </c>
      <c r="I28" s="141" t="s">
        <v>75</v>
      </c>
      <c r="J28" s="35"/>
      <c r="K28" s="35"/>
      <c r="L28" s="16"/>
      <c r="M28" s="24"/>
      <c r="N28" s="17"/>
      <c r="O28" s="130">
        <v>5600</v>
      </c>
      <c r="P28" s="130"/>
      <c r="Q28" s="130"/>
      <c r="R28" s="130"/>
      <c r="S28" s="130"/>
      <c r="T28" s="130"/>
      <c r="U28" s="158"/>
      <c r="V28" s="37"/>
    </row>
    <row r="29" spans="1:22" ht="12.75" customHeight="1" x14ac:dyDescent="0.2">
      <c r="A29" s="108">
        <v>22</v>
      </c>
      <c r="B29" s="5" t="s">
        <v>35</v>
      </c>
      <c r="C29" s="6" t="s">
        <v>14</v>
      </c>
      <c r="D29" s="98">
        <v>2</v>
      </c>
      <c r="E29" s="78">
        <f t="shared" si="0"/>
        <v>2</v>
      </c>
      <c r="F29" s="118">
        <f>IF(MIN(I29:T29)=0,"&lt;0.005",MIN(I29:T29))</f>
        <v>0.08</v>
      </c>
      <c r="G29" s="81">
        <f>IF(MAX(I29:U29)=0,"&lt;0.005",MAX(I29:U29))</f>
        <v>0.08</v>
      </c>
      <c r="H29" s="88">
        <f>IF(ISERROR(AVERAGE(I29:T29)),"&lt;0.0001",AVERAGE(I29:T29))</f>
        <v>0.08</v>
      </c>
      <c r="I29" s="124" t="s">
        <v>1</v>
      </c>
      <c r="J29" s="35"/>
      <c r="K29" s="35"/>
      <c r="L29" s="16"/>
      <c r="M29" s="24"/>
      <c r="N29" s="17"/>
      <c r="O29" s="130">
        <v>0.08</v>
      </c>
      <c r="P29" s="130"/>
      <c r="Q29" s="130"/>
      <c r="R29" s="130"/>
      <c r="S29" s="130"/>
      <c r="T29" s="130"/>
      <c r="U29" s="158"/>
      <c r="V29" s="37"/>
    </row>
    <row r="30" spans="1:22" ht="12.75" customHeight="1" x14ac:dyDescent="0.2">
      <c r="A30" s="108">
        <v>23</v>
      </c>
      <c r="B30" s="1" t="s">
        <v>17</v>
      </c>
      <c r="C30" s="2" t="s">
        <v>17</v>
      </c>
      <c r="D30" s="99">
        <v>12</v>
      </c>
      <c r="E30" s="78">
        <f t="shared" si="0"/>
        <v>12</v>
      </c>
      <c r="F30" s="118">
        <f>IF(MIN(I30:T30)=0,"&lt;0.005",MIN(I30:T30))</f>
        <v>6.8</v>
      </c>
      <c r="G30" s="81">
        <f>IF(MAX(I30:U30)=0,"&lt;0.005",MAX(I30:U30))</f>
        <v>7.6</v>
      </c>
      <c r="H30" s="88">
        <f>IF(ISERROR(AVERAGE(I30:T30)),"&lt;0.0001",AVERAGE(I30:T30))</f>
        <v>7.2333333333333334</v>
      </c>
      <c r="I30" s="15">
        <v>7.3</v>
      </c>
      <c r="J30" s="15">
        <v>7.2</v>
      </c>
      <c r="K30" s="15">
        <v>7.4</v>
      </c>
      <c r="L30" s="15">
        <v>7.4</v>
      </c>
      <c r="M30" s="15">
        <v>7.6</v>
      </c>
      <c r="N30" s="22">
        <v>6.9</v>
      </c>
      <c r="O30" s="132">
        <v>7.4</v>
      </c>
      <c r="P30" s="22">
        <v>7.6</v>
      </c>
      <c r="Q30" s="132">
        <v>7.4</v>
      </c>
      <c r="R30" s="22">
        <v>6.8</v>
      </c>
      <c r="S30" s="22">
        <v>6.8</v>
      </c>
      <c r="T30" s="22">
        <v>7</v>
      </c>
      <c r="U30" s="159"/>
      <c r="V30" s="163"/>
    </row>
    <row r="31" spans="1:22" ht="12.75" customHeight="1" x14ac:dyDescent="0.2">
      <c r="A31" s="107"/>
      <c r="B31" s="33"/>
      <c r="C31" s="28"/>
      <c r="D31" s="100"/>
      <c r="E31" s="28"/>
      <c r="F31" s="82"/>
      <c r="G31" s="82"/>
      <c r="H31" s="82"/>
      <c r="I31" s="29"/>
      <c r="J31" s="29"/>
      <c r="K31" s="29"/>
      <c r="L31" s="30"/>
      <c r="M31" s="32"/>
      <c r="N31" s="31"/>
      <c r="O31" s="31"/>
      <c r="P31" s="31"/>
      <c r="Q31" s="31"/>
      <c r="R31" s="31"/>
      <c r="S31" s="31"/>
      <c r="T31" s="31"/>
      <c r="U31" s="158"/>
      <c r="V31" s="37"/>
    </row>
    <row r="32" spans="1:22" ht="12.75" customHeight="1" x14ac:dyDescent="0.2">
      <c r="B32" s="69" t="s">
        <v>40</v>
      </c>
      <c r="D32" s="101"/>
      <c r="E32" s="68"/>
      <c r="M32" s="145"/>
      <c r="T32" s="37"/>
      <c r="V32" s="37"/>
    </row>
    <row r="33" spans="2:20" ht="12.75" customHeight="1" x14ac:dyDescent="0.2">
      <c r="B33" s="7" t="s">
        <v>39</v>
      </c>
      <c r="E33" s="178"/>
      <c r="F33" s="178"/>
      <c r="T33" s="37"/>
    </row>
    <row r="34" spans="2:20" ht="12.75" customHeight="1" x14ac:dyDescent="0.2">
      <c r="B34" s="8" t="s">
        <v>37</v>
      </c>
    </row>
    <row r="35" spans="2:20" ht="12.75" customHeight="1" x14ac:dyDescent="0.2">
      <c r="B35" s="9" t="s">
        <v>38</v>
      </c>
    </row>
    <row r="37" spans="2:20" ht="12.75" customHeight="1" x14ac:dyDescent="0.2"/>
    <row r="38" spans="2:20" ht="15.75" customHeight="1" x14ac:dyDescent="0.2"/>
    <row r="39" spans="2:20" ht="12.75" customHeight="1" x14ac:dyDescent="0.2"/>
    <row r="41" spans="2:20" ht="12.75" customHeight="1" x14ac:dyDescent="0.2"/>
  </sheetData>
  <sheetProtection algorithmName="SHA-512" hashValue="qOTTSXzFHwzIVR5zb13Qn4gZ72hKQRdYq4U7a/5UGRiHaHJY9vPwgWVxnGzNEFL90gTDrGHX3g9uEhBPxZAzDQ==" saltValue="81A3RRu1Oaz1Yjd8UlFi7Q==" spinCount="100000" sheet="1"/>
  <mergeCells count="11">
    <mergeCell ref="E33:F33"/>
    <mergeCell ref="B6:B7"/>
    <mergeCell ref="C6:C7"/>
    <mergeCell ref="E6:E7"/>
    <mergeCell ref="F6:F7"/>
    <mergeCell ref="D6:D7"/>
    <mergeCell ref="B5:S5"/>
    <mergeCell ref="A6:A7"/>
    <mergeCell ref="B1:L1"/>
    <mergeCell ref="G6:G7"/>
    <mergeCell ref="H6:H7"/>
  </mergeCells>
  <phoneticPr fontId="6" type="noConversion"/>
  <printOptions horizontalCentered="1"/>
  <pageMargins left="0.35433070866141736" right="0.35433070866141736" top="0.39370078740157483" bottom="0.39370078740157483" header="0"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MP 1</vt:lpstr>
      <vt:lpstr>MP 2</vt:lpstr>
      <vt:lpstr>MP 3</vt:lpstr>
      <vt:lpstr>MP 4</vt:lpstr>
      <vt:lpstr>MP 5</vt:lpstr>
      <vt:lpstr>MP 7 </vt:lpstr>
      <vt:lpstr>MP 8</vt:lpstr>
      <vt:lpstr>MP 9</vt:lpstr>
      <vt:lpstr>MP 10</vt:lpstr>
      <vt:lpstr>Sheet1</vt:lpstr>
      <vt:lpstr>'MP 1'!Print_Area</vt:lpstr>
      <vt:lpstr>'MP 10'!Print_Area</vt:lpstr>
      <vt:lpstr>'MP 2'!Print_Area</vt:lpstr>
      <vt:lpstr>'MP 3'!Print_Area</vt:lpstr>
      <vt:lpstr>'MP 4'!Print_Area</vt:lpstr>
      <vt:lpstr>'MP 5'!Print_Area</vt:lpstr>
      <vt:lpstr>'MP 7 '!Print_Area</vt:lpstr>
      <vt:lpstr>'MP 8'!Print_Area</vt:lpstr>
      <vt:lpstr>'MP 9'!Print_Area</vt:lpstr>
      <vt:lpstr>'MP 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Floyde Gilbert</dc:creator>
  <cp:lastModifiedBy>Mark Hutcheson</cp:lastModifiedBy>
  <cp:lastPrinted>2013-12-16T22:37:35Z</cp:lastPrinted>
  <dcterms:created xsi:type="dcterms:W3CDTF">2006-07-18T22:33:16Z</dcterms:created>
  <dcterms:modified xsi:type="dcterms:W3CDTF">2016-11-30T22:49:40Z</dcterms:modified>
</cp:coreProperties>
</file>